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sh\Dropbox\SPC\Finance\Monthly Financial Spreadsheets\2018\"/>
    </mc:Choice>
  </mc:AlternateContent>
  <xr:revisionPtr revIDLastSave="0" documentId="13_ncr:1_{9B06FE54-4972-4819-9EFC-A8726A780F53}" xr6:coauthVersionLast="38" xr6:coauthVersionMax="38" xr10:uidLastSave="{00000000-0000-0000-0000-000000000000}"/>
  <bookViews>
    <workbookView xWindow="0" yWindow="0" windowWidth="15360" windowHeight="7110" tabRatio="459" activeTab="3" xr2:uid="{00000000-000D-0000-FFFF-FFFF00000000}"/>
  </bookViews>
  <sheets>
    <sheet name="Full Reconciliation" sheetId="9" r:id="rId1"/>
    <sheet name="Receipts" sheetId="5" r:id="rId2"/>
    <sheet name="Payments" sheetId="1" r:id="rId3"/>
    <sheet name="Savings Account" sheetId="2" r:id="rId4"/>
    <sheet name="Petty Cash" sheetId="10" r:id="rId5"/>
    <sheet name="Budget Comparison" sheetId="3" r:id="rId6"/>
    <sheet name="Budget 2018-19" sheetId="4" r:id="rId7"/>
  </sheets>
  <definedNames>
    <definedName name="_xlnm.Print_Area" localSheetId="5">'Budget Comparison'!$A$1:$J$47</definedName>
    <definedName name="_xlnm.Print_Area" localSheetId="2">Payments!$A$2:$AC$43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 l="1"/>
  <c r="G15" i="2" l="1"/>
  <c r="F19" i="5" l="1"/>
  <c r="G19" i="5"/>
  <c r="H19" i="5"/>
  <c r="I19" i="5"/>
  <c r="J19" i="5"/>
  <c r="K19" i="5"/>
  <c r="L19" i="5"/>
  <c r="AC43" i="1" l="1"/>
  <c r="F6" i="2" l="1"/>
  <c r="F7" i="2"/>
  <c r="F8" i="2"/>
  <c r="F9" i="2"/>
  <c r="F10" i="2"/>
  <c r="F11" i="2"/>
  <c r="F12" i="2"/>
  <c r="F13" i="2"/>
  <c r="F14" i="2"/>
  <c r="F5" i="2"/>
  <c r="F15" i="2" l="1"/>
  <c r="H15" i="2" s="1"/>
  <c r="B35" i="3"/>
  <c r="B28" i="9" l="1"/>
  <c r="B19" i="3"/>
  <c r="B44" i="3"/>
  <c r="B42" i="3"/>
  <c r="B21" i="3"/>
  <c r="B22" i="3"/>
  <c r="B23" i="3"/>
  <c r="B25" i="3"/>
  <c r="B32" i="3"/>
  <c r="B33" i="3"/>
  <c r="B31" i="3"/>
  <c r="B34" i="3"/>
  <c r="B14" i="3"/>
  <c r="D15" i="2"/>
  <c r="B36" i="9" s="1"/>
  <c r="E15" i="2"/>
  <c r="B37" i="9" s="1"/>
  <c r="C9" i="9"/>
  <c r="C15" i="2"/>
  <c r="B35" i="9" s="1"/>
  <c r="H31" i="3"/>
  <c r="D31" i="3" s="1"/>
  <c r="H30" i="3"/>
  <c r="D30" i="3" s="1"/>
  <c r="G24" i="10"/>
  <c r="D24" i="10"/>
  <c r="C14" i="9"/>
  <c r="H33" i="3"/>
  <c r="D33" i="3" s="1"/>
  <c r="H33" i="4"/>
  <c r="D34" i="3"/>
  <c r="H44" i="3"/>
  <c r="H43" i="3"/>
  <c r="H42" i="3"/>
  <c r="H41" i="3"/>
  <c r="H19" i="3"/>
  <c r="H25" i="3"/>
  <c r="D25" i="3" s="1"/>
  <c r="H32" i="3"/>
  <c r="H29" i="3"/>
  <c r="D29" i="3" s="1"/>
  <c r="H28" i="3"/>
  <c r="H27" i="3"/>
  <c r="H26" i="3"/>
  <c r="H24" i="3"/>
  <c r="D24" i="3" s="1"/>
  <c r="H23" i="3"/>
  <c r="D23" i="3" s="1"/>
  <c r="H22" i="3"/>
  <c r="D22" i="3" s="1"/>
  <c r="H21" i="3"/>
  <c r="D21" i="3" s="1"/>
  <c r="H20" i="3"/>
  <c r="D20" i="3" s="1"/>
  <c r="H18" i="3"/>
  <c r="H17" i="3"/>
  <c r="D17" i="3" s="1"/>
  <c r="H16" i="3"/>
  <c r="D16" i="3" s="1"/>
  <c r="H15" i="3"/>
  <c r="D15" i="3" s="1"/>
  <c r="H14" i="3"/>
  <c r="D14" i="3" s="1"/>
  <c r="H7" i="3"/>
  <c r="D19" i="5"/>
  <c r="B25" i="9" s="1"/>
  <c r="D32" i="3"/>
  <c r="B9" i="3"/>
  <c r="E19" i="5"/>
  <c r="B7" i="3" s="1"/>
  <c r="B8" i="3"/>
  <c r="D28" i="3"/>
  <c r="B27" i="3"/>
  <c r="B17" i="3"/>
  <c r="H40" i="4"/>
  <c r="H8" i="3" s="1"/>
  <c r="B26" i="3"/>
  <c r="B24" i="3"/>
  <c r="B18" i="3"/>
  <c r="D27" i="3"/>
  <c r="D26" i="3"/>
  <c r="D18" i="3"/>
  <c r="D19" i="3"/>
  <c r="B41" i="3"/>
  <c r="B16" i="3"/>
  <c r="H46" i="3" l="1"/>
  <c r="B43" i="9"/>
  <c r="E24" i="10"/>
  <c r="B42" i="9" s="1"/>
  <c r="H11" i="3"/>
  <c r="D11" i="3" s="1"/>
  <c r="C39" i="9"/>
  <c r="H36" i="3"/>
  <c r="D36" i="3" s="1"/>
  <c r="F27" i="3"/>
  <c r="B28" i="3"/>
  <c r="F28" i="3" s="1"/>
  <c r="B30" i="3"/>
  <c r="F30" i="3" s="1"/>
  <c r="C18" i="9"/>
  <c r="B15" i="3"/>
  <c r="F15" i="3" s="1"/>
  <c r="F17" i="3"/>
  <c r="F19" i="3"/>
  <c r="F33" i="3"/>
  <c r="F23" i="3"/>
  <c r="F34" i="3"/>
  <c r="B20" i="3"/>
  <c r="F20" i="3" s="1"/>
  <c r="B46" i="3"/>
  <c r="F18" i="3"/>
  <c r="F21" i="3"/>
  <c r="F25" i="3"/>
  <c r="B11" i="3"/>
  <c r="F16" i="3"/>
  <c r="F22" i="3"/>
  <c r="F24" i="3"/>
  <c r="F31" i="3"/>
  <c r="F26" i="3"/>
  <c r="D21" i="5"/>
  <c r="B29" i="3"/>
  <c r="F29" i="3" s="1"/>
  <c r="F32" i="3"/>
  <c r="F14" i="3"/>
  <c r="F11" i="3" l="1"/>
  <c r="C44" i="9"/>
  <c r="B36" i="3"/>
  <c r="F36" i="3" s="1"/>
  <c r="E45" i="1"/>
  <c r="B26" i="9"/>
  <c r="B27" i="9" s="1"/>
  <c r="C31" i="9" s="1"/>
  <c r="C46" i="9" l="1"/>
  <c r="B48" i="3"/>
</calcChain>
</file>

<file path=xl/sharedStrings.xml><?xml version="1.0" encoding="utf-8"?>
<sst xmlns="http://schemas.openxmlformats.org/spreadsheetml/2006/main" count="396" uniqueCount="291">
  <si>
    <t>SHIPTONTHORPE PARISH COUNCIL</t>
  </si>
  <si>
    <t>£</t>
  </si>
  <si>
    <r>
      <rPr>
        <b/>
        <sz val="11"/>
        <color theme="1"/>
        <rFont val="Calibri"/>
        <family val="2"/>
        <scheme val="minor"/>
      </rPr>
      <t>Current Account</t>
    </r>
    <r>
      <rPr>
        <sz val="11"/>
        <color theme="1"/>
        <rFont val="Calibri"/>
        <family val="2"/>
        <scheme val="minor"/>
      </rPr>
      <t/>
    </r>
  </si>
  <si>
    <r>
      <rPr>
        <u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oustanding receipts</t>
    </r>
  </si>
  <si>
    <r>
      <rPr>
        <u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unpresented cheques / payments </t>
    </r>
  </si>
  <si>
    <r>
      <rPr>
        <b/>
        <sz val="11"/>
        <color theme="1"/>
        <rFont val="Calibri"/>
        <family val="2"/>
        <scheme val="minor"/>
      </rPr>
      <t>Savings Account</t>
    </r>
    <r>
      <rPr>
        <sz val="11"/>
        <color theme="1"/>
        <rFont val="Calibri"/>
        <family val="2"/>
        <scheme val="minor"/>
      </rPr>
      <t/>
    </r>
  </si>
  <si>
    <t>Petty Cash Float</t>
  </si>
  <si>
    <t xml:space="preserve">                                                          Closing Balance </t>
  </si>
  <si>
    <t>Bank Control Accounts</t>
  </si>
  <si>
    <t>Cash Book:</t>
  </si>
  <si>
    <r>
      <rPr>
        <u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Receipts </t>
    </r>
  </si>
  <si>
    <r>
      <rPr>
        <u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Payments </t>
    </r>
  </si>
  <si>
    <t xml:space="preserve">                      Closing Balance per Cash Book </t>
  </si>
  <si>
    <r>
      <rPr>
        <u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Transfers to Savings Account</t>
    </r>
  </si>
  <si>
    <t>Savings Funds:</t>
  </si>
  <si>
    <t>Election Fund</t>
  </si>
  <si>
    <t>Project Fund</t>
  </si>
  <si>
    <t>Churchyard and Cemetery Maintenance Fund</t>
  </si>
  <si>
    <t xml:space="preserve">                    Closing Balance - Savings Funds </t>
  </si>
  <si>
    <t>Petty Cash Float:</t>
  </si>
  <si>
    <t>Cash in hand</t>
  </si>
  <si>
    <t>Receipts</t>
  </si>
  <si>
    <t xml:space="preserve">                         Closing Balance - Petty Cash </t>
  </si>
  <si>
    <t>Remittance</t>
  </si>
  <si>
    <t>Other Receipts</t>
  </si>
  <si>
    <t>Advice</t>
  </si>
  <si>
    <t>Total</t>
  </si>
  <si>
    <t xml:space="preserve">Precept </t>
  </si>
  <si>
    <t xml:space="preserve">VAT </t>
  </si>
  <si>
    <t>Grave Plots</t>
  </si>
  <si>
    <t>Field Rent</t>
  </si>
  <si>
    <t>Recycle</t>
  </si>
  <si>
    <t>Website</t>
  </si>
  <si>
    <t>Misc.</t>
  </si>
  <si>
    <t>Grant</t>
  </si>
  <si>
    <t>Date</t>
  </si>
  <si>
    <t>Actual</t>
  </si>
  <si>
    <t xml:space="preserve">Check </t>
  </si>
  <si>
    <t xml:space="preserve">Payments </t>
  </si>
  <si>
    <t>Invoice Ref.</t>
  </si>
  <si>
    <t>Details</t>
  </si>
  <si>
    <t>Cheque No</t>
  </si>
  <si>
    <t>Maintenance</t>
  </si>
  <si>
    <t xml:space="preserve"> </t>
  </si>
  <si>
    <t>To Claim</t>
  </si>
  <si>
    <t>Salary  PAYE</t>
  </si>
  <si>
    <t>Clerks Exp.</t>
  </si>
  <si>
    <t>Staff Home Wk</t>
  </si>
  <si>
    <t>Training</t>
  </si>
  <si>
    <t>Legal fees</t>
  </si>
  <si>
    <t>Playing Field Rent</t>
  </si>
  <si>
    <t>Litter Pick</t>
  </si>
  <si>
    <t>Grass Cut</t>
  </si>
  <si>
    <t>Fire Ext. Service</t>
  </si>
  <si>
    <t>Audit  Fee</t>
  </si>
  <si>
    <t>Stat  and  Postage</t>
  </si>
  <si>
    <t>Subs</t>
  </si>
  <si>
    <t>Capital Exp.</t>
  </si>
  <si>
    <t>Section 137</t>
  </si>
  <si>
    <t>Playing Fields</t>
  </si>
  <si>
    <t>Memo Vat</t>
  </si>
  <si>
    <t>General Savings Account</t>
  </si>
  <si>
    <t>Election</t>
  </si>
  <si>
    <t>Projects</t>
  </si>
  <si>
    <t>Church</t>
  </si>
  <si>
    <t>Interest</t>
  </si>
  <si>
    <t>April</t>
  </si>
  <si>
    <t>Ref.</t>
  </si>
  <si>
    <t>VAT</t>
  </si>
  <si>
    <t xml:space="preserve">Opening Balance </t>
  </si>
  <si>
    <t>Change for Current Month</t>
  </si>
  <si>
    <t>Budget Comparison (Financial Regulations 4.8)</t>
  </si>
  <si>
    <t>Vs YTD</t>
  </si>
  <si>
    <t>Annual</t>
  </si>
  <si>
    <t>Comments</t>
  </si>
  <si>
    <t>Budget</t>
  </si>
  <si>
    <t>(Pro Rata)</t>
  </si>
  <si>
    <t>Income</t>
  </si>
  <si>
    <t>Precept</t>
  </si>
  <si>
    <t>Other Receipts ( Including VAT)</t>
  </si>
  <si>
    <t>Total Income</t>
  </si>
  <si>
    <t>Expenditure</t>
  </si>
  <si>
    <t>Clerks Salary  (including PAYE)</t>
  </si>
  <si>
    <t>Clerks Expenses / Staff Costs</t>
  </si>
  <si>
    <t>Village Hall Phone Line and Broadband Rental</t>
  </si>
  <si>
    <t>Legal and Professional fees</t>
  </si>
  <si>
    <t>Maintenance Costs (see Analysis)</t>
  </si>
  <si>
    <t>Fire Extinguisher Services</t>
  </si>
  <si>
    <t>Audit Fees</t>
  </si>
  <si>
    <t>Insurance</t>
  </si>
  <si>
    <t>Stationery and Office Expenses</t>
  </si>
  <si>
    <t>Web site costs</t>
  </si>
  <si>
    <t>Electricity for Street Lights</t>
  </si>
  <si>
    <t>Church / Cemetery  Maintenance Fund</t>
  </si>
  <si>
    <t>Projects Fund</t>
  </si>
  <si>
    <t xml:space="preserve">Playing Field </t>
  </si>
  <si>
    <t>Capital</t>
  </si>
  <si>
    <t>Analysis of Maintainence Costs</t>
  </si>
  <si>
    <t>Litter Picking</t>
  </si>
  <si>
    <t>Grass Cutting - contract</t>
  </si>
  <si>
    <t>Grass Cutting - ERYC</t>
  </si>
  <si>
    <t>Street Lights and Other Mainenance</t>
  </si>
  <si>
    <t>Check Digit</t>
  </si>
  <si>
    <t>Clerks Salary</t>
  </si>
  <si>
    <t>Gross Salary (inc. PAYE)</t>
  </si>
  <si>
    <t>Clerks Expenses</t>
  </si>
  <si>
    <t xml:space="preserve">Travel etc. £134 / Space, heat, light, broadband etc. £264 </t>
  </si>
  <si>
    <t>Village Hall Phone Line &amp; Broadband Rental</t>
  </si>
  <si>
    <t>Legal and professional fees</t>
  </si>
  <si>
    <t>Playing fields rent</t>
  </si>
  <si>
    <t>Grass cutting - Mick Walker</t>
  </si>
  <si>
    <t>1 year contract</t>
  </si>
  <si>
    <t xml:space="preserve">Grass cutting - ERYC </t>
  </si>
  <si>
    <t>Estimate</t>
  </si>
  <si>
    <t>Litter picking</t>
  </si>
  <si>
    <t>Street Light and other Maintenance</t>
  </si>
  <si>
    <t>£260 for street light, £450 for other</t>
  </si>
  <si>
    <t>Fire Extinguisher services/certificates</t>
  </si>
  <si>
    <t>Village Hall</t>
  </si>
  <si>
    <t>Audit fee</t>
  </si>
  <si>
    <t>Insurances</t>
  </si>
  <si>
    <t>PC and Playing Fields</t>
  </si>
  <si>
    <t>Stationery and office expenses</t>
  </si>
  <si>
    <t>ERNLLCA subs</t>
  </si>
  <si>
    <t>SLCC subs</t>
  </si>
  <si>
    <t>50% with Garton PC</t>
  </si>
  <si>
    <t xml:space="preserve">Information Commissioner </t>
  </si>
  <si>
    <t>ROSPA (Playing Fields)</t>
  </si>
  <si>
    <t>Lights not adopted by ERYC</t>
  </si>
  <si>
    <t>Election Funds</t>
  </si>
  <si>
    <t>Capital Expenditure</t>
  </si>
  <si>
    <t>Web links</t>
  </si>
  <si>
    <t>Net Budget to maintain bank balance</t>
  </si>
  <si>
    <t>Churchyard/Cemetery</t>
  </si>
  <si>
    <t>Churchyard  &amp; Cemetery</t>
  </si>
  <si>
    <r>
      <rPr>
        <u/>
        <sz val="12"/>
        <color theme="1"/>
        <rFont val="Calibri"/>
        <family val="2"/>
        <scheme val="minor"/>
      </rPr>
      <t>Plus</t>
    </r>
    <r>
      <rPr>
        <sz val="12"/>
        <color theme="1"/>
        <rFont val="Calibri"/>
        <family val="2"/>
        <scheme val="minor"/>
      </rPr>
      <t xml:space="preserve"> outstanding receipts</t>
    </r>
  </si>
  <si>
    <t>Purchase receipts</t>
  </si>
  <si>
    <t>Opening account balance</t>
  </si>
  <si>
    <t>A/C Balance</t>
  </si>
  <si>
    <t>Opening balance</t>
  </si>
  <si>
    <t>Opening Balance 1st April 2018</t>
  </si>
  <si>
    <t>PETTY CASH  -  Year Ending  30th April 2018</t>
  </si>
  <si>
    <t>BUDGET 2018/19</t>
  </si>
  <si>
    <t>VAT, Grave Plots, Web links, Recycling, Grants</t>
  </si>
  <si>
    <t>Travel/ Space, heat, light, broadband etc.</t>
  </si>
  <si>
    <t>12th April</t>
  </si>
  <si>
    <t>Catherine Simpson</t>
  </si>
  <si>
    <t>101392</t>
  </si>
  <si>
    <t>ERNLLCA</t>
  </si>
  <si>
    <t>101393</t>
  </si>
  <si>
    <t>A &amp; G Layton</t>
  </si>
  <si>
    <t>101394</t>
  </si>
  <si>
    <t>Transfer from current account</t>
  </si>
  <si>
    <t>Street lighting</t>
  </si>
  <si>
    <t>Phone box</t>
  </si>
  <si>
    <t>2018/19</t>
  </si>
  <si>
    <t>27th April</t>
  </si>
  <si>
    <t>16th April</t>
  </si>
  <si>
    <t xml:space="preserve">Market Weighton Community Shop </t>
  </si>
  <si>
    <t>ERYC</t>
  </si>
  <si>
    <t>R18/19-01</t>
  </si>
  <si>
    <t>R18/19-02</t>
  </si>
  <si>
    <t>P18/19-01</t>
  </si>
  <si>
    <t>P18/19-02</t>
  </si>
  <si>
    <t>Suggested precept for 2018/19</t>
  </si>
  <si>
    <t>9th April</t>
  </si>
  <si>
    <t>1st April</t>
  </si>
  <si>
    <t>Ink</t>
  </si>
  <si>
    <t>PC18/19-1</t>
  </si>
  <si>
    <t>13th April</t>
  </si>
  <si>
    <t>Postage</t>
  </si>
  <si>
    <t>PC18/19-2</t>
  </si>
  <si>
    <t>14th April</t>
  </si>
  <si>
    <t>Keys cut</t>
  </si>
  <si>
    <t>PC18/19-3</t>
  </si>
  <si>
    <t>Credit (returned goods)</t>
  </si>
  <si>
    <t>PC18/19-4</t>
  </si>
  <si>
    <t>28th April</t>
  </si>
  <si>
    <t>Stamps</t>
  </si>
  <si>
    <t>PC18/19-5</t>
  </si>
  <si>
    <t>24th May</t>
  </si>
  <si>
    <t>101395</t>
  </si>
  <si>
    <t>Shiptonthorpe Charity</t>
  </si>
  <si>
    <t>101396</t>
  </si>
  <si>
    <t>Richard Dixon</t>
  </si>
  <si>
    <t>101397</t>
  </si>
  <si>
    <t>101398</t>
  </si>
  <si>
    <t xml:space="preserve">Zurich </t>
  </si>
  <si>
    <t>101399</t>
  </si>
  <si>
    <t>31st May</t>
  </si>
  <si>
    <t>P18/19-03</t>
  </si>
  <si>
    <t>P18/19-04</t>
  </si>
  <si>
    <t>P18/19-05</t>
  </si>
  <si>
    <t>P18/19-06</t>
  </si>
  <si>
    <t>2nd May</t>
  </si>
  <si>
    <t>R18/19-03</t>
  </si>
  <si>
    <t>Inland Revenue</t>
  </si>
  <si>
    <t>10th May</t>
  </si>
  <si>
    <t>X2 Connect Ltd</t>
  </si>
  <si>
    <t>BACS</t>
  </si>
  <si>
    <t>16th May</t>
  </si>
  <si>
    <t>PC18/19-6</t>
  </si>
  <si>
    <t>21st June</t>
  </si>
  <si>
    <t>P18/19-07</t>
  </si>
  <si>
    <t>Stones 4 Homes</t>
  </si>
  <si>
    <t>101400</t>
  </si>
  <si>
    <t>P18/19-08</t>
  </si>
  <si>
    <t>P18/19-09</t>
  </si>
  <si>
    <t>Npower</t>
  </si>
  <si>
    <t>502.29</t>
  </si>
  <si>
    <t>May</t>
  </si>
  <si>
    <t>June</t>
  </si>
  <si>
    <t>15th June</t>
  </si>
  <si>
    <t>R18/19-04</t>
  </si>
  <si>
    <t>The New Community Shop</t>
  </si>
  <si>
    <t>Keep Britain Tidy</t>
  </si>
  <si>
    <t>K D Joinery</t>
  </si>
  <si>
    <t>Bank interest</t>
  </si>
  <si>
    <t>4th June</t>
  </si>
  <si>
    <t>P18/19-10</t>
  </si>
  <si>
    <t>P18/19-11</t>
  </si>
  <si>
    <t>5th June</t>
  </si>
  <si>
    <t>PC18/19-7</t>
  </si>
  <si>
    <t>19th July</t>
  </si>
  <si>
    <t>17th July</t>
  </si>
  <si>
    <t>HMRC (PAYE 1)</t>
  </si>
  <si>
    <t>HMRC (PAYE 2)</t>
  </si>
  <si>
    <t>HMRC (PAYE 3)</t>
  </si>
  <si>
    <t>Mike Walker</t>
  </si>
  <si>
    <t>Spitfire Services</t>
  </si>
  <si>
    <t>CMB Computers</t>
  </si>
  <si>
    <t>P18/19-12</t>
  </si>
  <si>
    <t>P18/19-14</t>
  </si>
  <si>
    <t>July</t>
  </si>
  <si>
    <t>P18/19-13</t>
  </si>
  <si>
    <t xml:space="preserve">20th July </t>
  </si>
  <si>
    <t>P18/19-15</t>
  </si>
  <si>
    <t>16th August</t>
  </si>
  <si>
    <t>18th August</t>
  </si>
  <si>
    <t>Paper</t>
  </si>
  <si>
    <t>PC18/19-8</t>
  </si>
  <si>
    <t>LG Decorators</t>
  </si>
  <si>
    <t>31st August</t>
  </si>
  <si>
    <t>P18/19-16</t>
  </si>
  <si>
    <t>R18/19-05</t>
  </si>
  <si>
    <t>HMRC (PAYE)</t>
  </si>
  <si>
    <t>August</t>
  </si>
  <si>
    <t>HMRC (PAYE 4)</t>
  </si>
  <si>
    <t xml:space="preserve">27th September </t>
  </si>
  <si>
    <t>HMRC (PAYE 5)</t>
  </si>
  <si>
    <t>Play Safety</t>
  </si>
  <si>
    <t>28th September</t>
  </si>
  <si>
    <t>P18/19-17</t>
  </si>
  <si>
    <t>P18/19-18</t>
  </si>
  <si>
    <t>R18/19-06</t>
  </si>
  <si>
    <t>R18/19-07</t>
  </si>
  <si>
    <t>Folk in the Field</t>
  </si>
  <si>
    <t>101401</t>
  </si>
  <si>
    <t>1st September</t>
  </si>
  <si>
    <t>Key cutting</t>
  </si>
  <si>
    <t>PC18/19-9</t>
  </si>
  <si>
    <t>18th September</t>
  </si>
  <si>
    <t>Microphone</t>
  </si>
  <si>
    <t>PC18/19-10</t>
  </si>
  <si>
    <t>Catherine Simpson (expenses)</t>
  </si>
  <si>
    <t>September</t>
  </si>
  <si>
    <t>4th September</t>
  </si>
  <si>
    <t>Information Commissioner</t>
  </si>
  <si>
    <t>DD</t>
  </si>
  <si>
    <t>P18/19-19</t>
  </si>
  <si>
    <t xml:space="preserve">18th October </t>
  </si>
  <si>
    <t xml:space="preserve">Catherine Simpson </t>
  </si>
  <si>
    <t>HMRC (PAYE 6)</t>
  </si>
  <si>
    <t>19th October</t>
  </si>
  <si>
    <t>PKF Littlejohn</t>
  </si>
  <si>
    <t>Langlands</t>
  </si>
  <si>
    <t>18th October</t>
  </si>
  <si>
    <t>Shiptonthorpe United</t>
  </si>
  <si>
    <t>Grants/donations</t>
  </si>
  <si>
    <t>R18/19-08</t>
  </si>
  <si>
    <t>P18/19-20</t>
  </si>
  <si>
    <t>P18/19-21</t>
  </si>
  <si>
    <t>P18/19-22</t>
  </si>
  <si>
    <t>Balance per Bank Statement 31st October 2018</t>
  </si>
  <si>
    <t>7 months to 31st October 2018</t>
  </si>
  <si>
    <t>7 months</t>
  </si>
  <si>
    <t>27th October</t>
  </si>
  <si>
    <t>P18/19-23</t>
  </si>
  <si>
    <t>T S Arnold</t>
  </si>
  <si>
    <t>Full Bank Reconciliation  - 31st October 2018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</si>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</sst>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164" formatCode="#,##0;[Red]\(#,##0\)"/>
    <numFmt numFmtId="165" formatCode="&quot;£&quot;#,##0.00"/>
    <numFmt numFmtId="166" formatCode="&quot;£&quot;#,##0"/>
    <numFmt numFmtId="167" formatCode="#,##0.00;[Red]\(#,##0.00\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/>
    <xf numFmtId="6" fontId="1" fillId="0" borderId="1" xfId="0" applyNumberFormat="1" applyFont="1" applyBorder="1"/>
    <xf numFmtId="6" fontId="1" fillId="0" borderId="0" xfId="0" applyNumberFormat="1" applyFont="1"/>
    <xf numFmtId="0" fontId="0" fillId="0" borderId="4" xfId="0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0" fontId="0" fillId="0" borderId="0" xfId="0" applyAlignment="1">
      <alignment vertical="top" wrapText="1"/>
    </xf>
    <xf numFmtId="0" fontId="2" fillId="0" borderId="1" xfId="0" applyFont="1" applyBorder="1"/>
    <xf numFmtId="0" fontId="0" fillId="0" borderId="1" xfId="0" applyBorder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horizontal="center" vertical="top"/>
    </xf>
    <xf numFmtId="6" fontId="1" fillId="0" borderId="11" xfId="0" applyNumberFormat="1" applyFont="1" applyBorder="1"/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0" fillId="0" borderId="0" xfId="0" applyNumberFormat="1"/>
    <xf numFmtId="49" fontId="1" fillId="0" borderId="0" xfId="0" applyNumberFormat="1" applyFont="1"/>
    <xf numFmtId="0" fontId="0" fillId="0" borderId="0" xfId="0" applyFont="1"/>
    <xf numFmtId="2" fontId="0" fillId="0" borderId="1" xfId="0" applyNumberFormat="1" applyBorder="1"/>
    <xf numFmtId="165" fontId="0" fillId="0" borderId="1" xfId="0" applyNumberFormat="1" applyBorder="1"/>
    <xf numFmtId="2" fontId="1" fillId="0" borderId="0" xfId="0" applyNumberFormat="1" applyFont="1" applyAlignment="1">
      <alignment horizontal="center" vertical="top"/>
    </xf>
    <xf numFmtId="166" fontId="0" fillId="0" borderId="11" xfId="0" applyNumberFormat="1" applyBorder="1" applyAlignment="1">
      <alignment horizontal="right"/>
    </xf>
    <xf numFmtId="2" fontId="1" fillId="0" borderId="0" xfId="0" applyNumberFormat="1" applyFont="1" applyAlignment="1">
      <alignment horizontal="center"/>
    </xf>
    <xf numFmtId="49" fontId="5" fillId="0" borderId="0" xfId="0" applyNumberFormat="1" applyFont="1"/>
    <xf numFmtId="49" fontId="4" fillId="0" borderId="0" xfId="0" applyNumberFormat="1" applyFont="1"/>
    <xf numFmtId="2" fontId="7" fillId="0" borderId="11" xfId="0" applyNumberFormat="1" applyFont="1" applyBorder="1"/>
    <xf numFmtId="2" fontId="7" fillId="0" borderId="0" xfId="0" applyNumberFormat="1" applyFont="1" applyBorder="1"/>
    <xf numFmtId="0" fontId="6" fillId="0" borderId="0" xfId="0" applyFont="1" applyBorder="1" applyAlignment="1">
      <alignment horizontal="center" vertical="top" wrapText="1"/>
    </xf>
    <xf numFmtId="2" fontId="0" fillId="0" borderId="0" xfId="0" applyNumberFormat="1" applyBorder="1" applyAlignment="1">
      <alignment wrapText="1"/>
    </xf>
    <xf numFmtId="2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5" xfId="0" applyBorder="1"/>
    <xf numFmtId="0" fontId="6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wrapText="1"/>
    </xf>
    <xf numFmtId="2" fontId="0" fillId="0" borderId="9" xfId="0" applyNumberFormat="1" applyBorder="1"/>
    <xf numFmtId="2" fontId="6" fillId="0" borderId="10" xfId="0" applyNumberFormat="1" applyFont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2" fontId="11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3" xfId="0" applyNumberFormat="1" applyFont="1" applyBorder="1"/>
    <xf numFmtId="0" fontId="10" fillId="0" borderId="0" xfId="0" applyFont="1" applyBorder="1"/>
    <xf numFmtId="2" fontId="4" fillId="0" borderId="0" xfId="0" applyNumberFormat="1" applyFont="1"/>
    <xf numFmtId="2" fontId="7" fillId="0" borderId="0" xfId="0" applyNumberFormat="1" applyFont="1"/>
    <xf numFmtId="2" fontId="14" fillId="0" borderId="9" xfId="0" applyNumberFormat="1" applyFont="1" applyBorder="1" applyAlignment="1">
      <alignment horizontal="center" vertical="top" wrapText="1"/>
    </xf>
    <xf numFmtId="6" fontId="1" fillId="0" borderId="12" xfId="0" applyNumberFormat="1" applyFont="1" applyBorder="1"/>
    <xf numFmtId="14" fontId="0" fillId="0" borderId="0" xfId="0" applyNumberFormat="1"/>
    <xf numFmtId="0" fontId="1" fillId="0" borderId="0" xfId="0" applyFont="1" applyAlignment="1">
      <alignment horizontal="left" vertical="top" wrapText="1"/>
    </xf>
    <xf numFmtId="16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2" fontId="7" fillId="0" borderId="11" xfId="0" applyNumberFormat="1" applyFont="1" applyFill="1" applyBorder="1"/>
    <xf numFmtId="0" fontId="1" fillId="0" borderId="0" xfId="0" applyNumberFormat="1" applyFont="1" applyFill="1" applyAlignment="1">
      <alignment horizontal="left" vertical="top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5" fillId="0" borderId="0" xfId="0" applyFont="1"/>
    <xf numFmtId="165" fontId="16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5" fontId="16" fillId="0" borderId="0" xfId="0" applyNumberFormat="1" applyFont="1" applyAlignment="1">
      <alignment horizontal="center"/>
    </xf>
    <xf numFmtId="0" fontId="19" fillId="0" borderId="0" xfId="0" applyFont="1"/>
    <xf numFmtId="165" fontId="20" fillId="0" borderId="0" xfId="0" applyNumberFormat="1" applyFont="1"/>
    <xf numFmtId="165" fontId="16" fillId="0" borderId="1" xfId="0" applyNumberFormat="1" applyFont="1" applyBorder="1"/>
    <xf numFmtId="165" fontId="16" fillId="0" borderId="0" xfId="0" applyNumberFormat="1" applyFont="1" applyBorder="1"/>
    <xf numFmtId="165" fontId="21" fillId="0" borderId="0" xfId="0" applyNumberFormat="1" applyFont="1"/>
    <xf numFmtId="165" fontId="22" fillId="0" borderId="2" xfId="0" applyNumberFormat="1" applyFont="1" applyBorder="1"/>
    <xf numFmtId="165" fontId="21" fillId="0" borderId="0" xfId="0" applyNumberFormat="1" applyFont="1" applyFill="1"/>
    <xf numFmtId="165" fontId="11" fillId="0" borderId="0" xfId="0" applyNumberFormat="1" applyFont="1"/>
    <xf numFmtId="8" fontId="1" fillId="0" borderId="12" xfId="0" applyNumberFormat="1" applyFont="1" applyBorder="1"/>
    <xf numFmtId="8" fontId="1" fillId="0" borderId="1" xfId="0" applyNumberFormat="1" applyFont="1" applyBorder="1"/>
    <xf numFmtId="167" fontId="9" fillId="0" borderId="1" xfId="0" applyNumberFormat="1" applyFont="1" applyBorder="1"/>
    <xf numFmtId="167" fontId="9" fillId="0" borderId="0" xfId="0" applyNumberFormat="1" applyFont="1"/>
    <xf numFmtId="167" fontId="9" fillId="0" borderId="0" xfId="0" applyNumberFormat="1" applyFont="1" applyBorder="1"/>
    <xf numFmtId="8" fontId="9" fillId="0" borderId="0" xfId="0" applyNumberFormat="1" applyFont="1"/>
    <xf numFmtId="8" fontId="9" fillId="0" borderId="3" xfId="0" applyNumberFormat="1" applyFont="1" applyBorder="1"/>
    <xf numFmtId="167" fontId="9" fillId="0" borderId="3" xfId="0" applyNumberFormat="1" applyFont="1" applyBorder="1"/>
    <xf numFmtId="2" fontId="0" fillId="0" borderId="1" xfId="0" applyNumberForma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opLeftCell="A22" zoomScale="115" zoomScaleNormal="115" workbookViewId="0">
      <selection activeCell="A4" sqref="A4"/>
    </sheetView>
  </sheetViews>
  <sheetFormatPr defaultRowHeight="15" x14ac:dyDescent="0.25"/>
  <cols>
    <col min="1" max="1" width="55.7109375" style="90" customWidth="1"/>
    <col min="2" max="3" width="12.85546875" style="89" customWidth="1"/>
    <col min="4" max="16384" width="9.140625" style="90"/>
  </cols>
  <sheetData>
    <row r="1" spans="1:3" ht="15.75" x14ac:dyDescent="0.25">
      <c r="A1" s="88" t="s">
        <v>0</v>
      </c>
    </row>
    <row r="2" spans="1:3" ht="15.75" x14ac:dyDescent="0.25">
      <c r="A2" s="91"/>
    </row>
    <row r="3" spans="1:3" ht="15.75" x14ac:dyDescent="0.25">
      <c r="A3" s="49" t="s">
        <v>289</v>
      </c>
    </row>
    <row r="4" spans="1:3" ht="15.75" x14ac:dyDescent="0.25">
      <c r="A4" s="92"/>
      <c r="B4" s="93" t="s">
        <v>1</v>
      </c>
      <c r="C4" s="93" t="s">
        <v>1</v>
      </c>
    </row>
    <row r="5" spans="1:3" ht="15.75" x14ac:dyDescent="0.25">
      <c r="A5" s="94" t="s">
        <v>2</v>
      </c>
    </row>
    <row r="6" spans="1:3" ht="15.75" x14ac:dyDescent="0.25">
      <c r="A6" s="94" t="s">
        <v>283</v>
      </c>
      <c r="B6" s="89">
        <v>22761.02</v>
      </c>
    </row>
    <row r="7" spans="1:3" x14ac:dyDescent="0.25">
      <c r="A7" s="30" t="s">
        <v>3</v>
      </c>
    </row>
    <row r="8" spans="1:3" ht="15.75" x14ac:dyDescent="0.25">
      <c r="A8" s="94" t="s">
        <v>4</v>
      </c>
      <c r="B8" s="95"/>
    </row>
    <row r="9" spans="1:3" ht="15.75" x14ac:dyDescent="0.25">
      <c r="A9" s="91"/>
      <c r="B9" s="96"/>
      <c r="C9" s="97">
        <f>(B6+B7)-B8</f>
        <v>22761.02</v>
      </c>
    </row>
    <row r="10" spans="1:3" ht="15.75" x14ac:dyDescent="0.25">
      <c r="A10" s="91"/>
      <c r="B10" s="97"/>
      <c r="C10" s="97"/>
    </row>
    <row r="11" spans="1:3" ht="15.75" x14ac:dyDescent="0.25">
      <c r="A11" s="91" t="s">
        <v>5</v>
      </c>
    </row>
    <row r="12" spans="1:3" ht="15.75" x14ac:dyDescent="0.25">
      <c r="A12" s="50" t="s">
        <v>283</v>
      </c>
      <c r="B12" s="98">
        <v>17416.28</v>
      </c>
    </row>
    <row r="13" spans="1:3" ht="15.75" x14ac:dyDescent="0.25">
      <c r="A13" s="50" t="s">
        <v>135</v>
      </c>
      <c r="B13" s="101"/>
    </row>
    <row r="14" spans="1:3" ht="15.75" x14ac:dyDescent="0.25">
      <c r="A14" s="50"/>
      <c r="B14" s="96"/>
      <c r="C14" s="89">
        <f>SUM(B12:B13)</f>
        <v>17416.28</v>
      </c>
    </row>
    <row r="15" spans="1:3" ht="15.75" x14ac:dyDescent="0.25">
      <c r="A15" s="91"/>
    </row>
    <row r="16" spans="1:3" ht="15.75" x14ac:dyDescent="0.25">
      <c r="A16" s="92" t="s">
        <v>6</v>
      </c>
      <c r="C16" s="89">
        <v>91.1</v>
      </c>
    </row>
    <row r="17" spans="1:3" ht="15.75" x14ac:dyDescent="0.25">
      <c r="A17" s="91"/>
    </row>
    <row r="18" spans="1:3" ht="16.5" thickBot="1" x14ac:dyDescent="0.3">
      <c r="A18" s="91" t="s">
        <v>7</v>
      </c>
      <c r="C18" s="99">
        <f>SUM(C9:C16)</f>
        <v>40268.400000000001</v>
      </c>
    </row>
    <row r="19" spans="1:3" ht="16.5" thickTop="1" x14ac:dyDescent="0.25">
      <c r="A19" s="91"/>
    </row>
    <row r="20" spans="1:3" ht="15.75" x14ac:dyDescent="0.25">
      <c r="A20" s="91"/>
    </row>
    <row r="21" spans="1:3" ht="15.75" x14ac:dyDescent="0.25">
      <c r="A21" s="88" t="s">
        <v>8</v>
      </c>
    </row>
    <row r="22" spans="1:3" ht="15.75" x14ac:dyDescent="0.25">
      <c r="A22" s="91"/>
    </row>
    <row r="23" spans="1:3" ht="15.75" x14ac:dyDescent="0.25">
      <c r="A23" s="92" t="s">
        <v>9</v>
      </c>
    </row>
    <row r="24" spans="1:3" ht="15.75" x14ac:dyDescent="0.25">
      <c r="A24" s="50" t="s">
        <v>140</v>
      </c>
      <c r="B24" s="96">
        <v>11565.71</v>
      </c>
    </row>
    <row r="25" spans="1:3" ht="15.75" x14ac:dyDescent="0.25">
      <c r="A25" s="91" t="s">
        <v>10</v>
      </c>
      <c r="B25" s="89">
        <f>Receipts!D19</f>
        <v>24309.360000000001</v>
      </c>
    </row>
    <row r="26" spans="1:3" ht="15.75" x14ac:dyDescent="0.25">
      <c r="A26" s="91" t="s">
        <v>11</v>
      </c>
      <c r="B26" s="89">
        <f>Payments!E43</f>
        <v>11113.710000000001</v>
      </c>
    </row>
    <row r="27" spans="1:3" ht="15.75" x14ac:dyDescent="0.25">
      <c r="A27" s="91" t="s">
        <v>12</v>
      </c>
      <c r="B27" s="96">
        <f>(B24+B25)-B26</f>
        <v>24761.360000000001</v>
      </c>
    </row>
    <row r="28" spans="1:3" ht="15.75" x14ac:dyDescent="0.25">
      <c r="A28" s="91" t="s">
        <v>13</v>
      </c>
      <c r="B28" s="100">
        <f>'Savings Account'!F15</f>
        <v>1988</v>
      </c>
    </row>
    <row r="29" spans="1:3" ht="15.75" x14ac:dyDescent="0.25">
      <c r="A29" s="50"/>
      <c r="B29" s="100"/>
    </row>
    <row r="30" spans="1:3" ht="15.75" x14ac:dyDescent="0.25">
      <c r="A30" s="50"/>
      <c r="B30" s="100"/>
    </row>
    <row r="31" spans="1:3" ht="15.75" x14ac:dyDescent="0.25">
      <c r="A31" s="91"/>
      <c r="B31" s="96"/>
      <c r="C31" s="89">
        <f>B27-(B28+B29)</f>
        <v>22773.360000000001</v>
      </c>
    </row>
    <row r="32" spans="1:3" ht="15.75" x14ac:dyDescent="0.25">
      <c r="A32" s="91"/>
    </row>
    <row r="33" spans="1:3" ht="15.75" x14ac:dyDescent="0.25">
      <c r="A33" s="92" t="s">
        <v>14</v>
      </c>
    </row>
    <row r="34" spans="1:3" ht="15.75" x14ac:dyDescent="0.25">
      <c r="A34" s="50" t="s">
        <v>140</v>
      </c>
      <c r="B34" s="89">
        <v>15415.94</v>
      </c>
    </row>
    <row r="35" spans="1:3" ht="15.75" x14ac:dyDescent="0.25">
      <c r="A35" s="91" t="s">
        <v>15</v>
      </c>
      <c r="B35" s="89">
        <f>'Savings Account'!C15</f>
        <v>175</v>
      </c>
    </row>
    <row r="36" spans="1:3" ht="15.75" x14ac:dyDescent="0.25">
      <c r="A36" s="91" t="s">
        <v>16</v>
      </c>
      <c r="B36" s="89">
        <f>'Savings Account'!D15</f>
        <v>644</v>
      </c>
    </row>
    <row r="37" spans="1:3" ht="15.75" x14ac:dyDescent="0.25">
      <c r="A37" s="91" t="s">
        <v>17</v>
      </c>
      <c r="B37" s="89">
        <f>'Savings Account'!E15</f>
        <v>1169</v>
      </c>
    </row>
    <row r="38" spans="1:3" ht="15.75" x14ac:dyDescent="0.25">
      <c r="A38" s="50"/>
    </row>
    <row r="39" spans="1:3" ht="15.75" x14ac:dyDescent="0.25">
      <c r="A39" s="91" t="s">
        <v>18</v>
      </c>
      <c r="B39" s="96"/>
      <c r="C39" s="89">
        <f>SUM(B34:B38)</f>
        <v>17403.940000000002</v>
      </c>
    </row>
    <row r="40" spans="1:3" ht="15.75" x14ac:dyDescent="0.25">
      <c r="A40" s="91"/>
    </row>
    <row r="41" spans="1:3" ht="15.75" x14ac:dyDescent="0.25">
      <c r="A41" s="92" t="s">
        <v>19</v>
      </c>
    </row>
    <row r="42" spans="1:3" ht="15.75" x14ac:dyDescent="0.25">
      <c r="A42" s="91" t="s">
        <v>20</v>
      </c>
      <c r="B42" s="89">
        <f>'Petty Cash'!E24</f>
        <v>19.5</v>
      </c>
    </row>
    <row r="43" spans="1:3" ht="15.75" x14ac:dyDescent="0.25">
      <c r="A43" s="50" t="s">
        <v>136</v>
      </c>
      <c r="B43" s="89">
        <f>'Petty Cash'!D24</f>
        <v>71.599999999999994</v>
      </c>
    </row>
    <row r="44" spans="1:3" ht="15.75" x14ac:dyDescent="0.25">
      <c r="A44" s="91" t="s">
        <v>22</v>
      </c>
      <c r="B44" s="96"/>
      <c r="C44" s="89">
        <f>SUM(B42:B43)</f>
        <v>91.1</v>
      </c>
    </row>
    <row r="45" spans="1:3" ht="15.75" x14ac:dyDescent="0.25">
      <c r="A45" s="91"/>
    </row>
    <row r="46" spans="1:3" ht="16.5" thickBot="1" x14ac:dyDescent="0.3">
      <c r="A46" s="91" t="s">
        <v>7</v>
      </c>
      <c r="C46" s="99">
        <f>SUM(C31:C44)</f>
        <v>40268.400000000001</v>
      </c>
    </row>
    <row r="47" spans="1:3" ht="16.5" thickTop="1" x14ac:dyDescent="0.25">
      <c r="A47" s="91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workbookViewId="0">
      <pane ySplit="3" topLeftCell="A4" activePane="bottomLeft" state="frozen"/>
      <selection pane="bottomLeft" activeCell="B14" sqref="B14"/>
    </sheetView>
  </sheetViews>
  <sheetFormatPr defaultRowHeight="15" x14ac:dyDescent="0.25"/>
  <cols>
    <col min="1" max="1" width="15" style="53" customWidth="1"/>
    <col min="2" max="2" width="11.28515625" style="19" customWidth="1"/>
    <col min="3" max="3" width="32.140625" customWidth="1"/>
    <col min="4" max="4" width="11.140625" bestFit="1" customWidth="1"/>
    <col min="5" max="7" width="12.5703125" customWidth="1"/>
    <col min="8" max="8" width="11.5703125" customWidth="1"/>
    <col min="9" max="9" width="10.85546875" customWidth="1"/>
    <col min="12" max="12" width="14.5703125" customWidth="1"/>
  </cols>
  <sheetData>
    <row r="1" spans="1:12" ht="18.75" customHeight="1" x14ac:dyDescent="0.3">
      <c r="A1" s="75" t="s">
        <v>21</v>
      </c>
      <c r="B1" s="87" t="s">
        <v>23</v>
      </c>
      <c r="D1" s="1"/>
      <c r="E1" s="1"/>
      <c r="F1" s="111" t="s">
        <v>24</v>
      </c>
      <c r="G1" s="111"/>
      <c r="H1" s="111"/>
      <c r="I1" s="111"/>
      <c r="J1" s="111"/>
      <c r="K1" s="87"/>
    </row>
    <row r="2" spans="1:12" x14ac:dyDescent="0.25">
      <c r="A2" s="9" t="s">
        <v>155</v>
      </c>
      <c r="B2" s="2" t="s">
        <v>25</v>
      </c>
      <c r="C2" s="15"/>
      <c r="D2" s="87" t="s">
        <v>26</v>
      </c>
      <c r="E2" s="87" t="s">
        <v>27</v>
      </c>
      <c r="F2" s="87" t="s">
        <v>28</v>
      </c>
      <c r="G2" s="33" t="s">
        <v>29</v>
      </c>
      <c r="H2" s="10" t="s">
        <v>30</v>
      </c>
      <c r="I2" s="10" t="s">
        <v>31</v>
      </c>
      <c r="J2" s="87" t="s">
        <v>32</v>
      </c>
      <c r="K2" s="87" t="s">
        <v>33</v>
      </c>
      <c r="L2" s="10" t="s">
        <v>278</v>
      </c>
    </row>
    <row r="3" spans="1:12" x14ac:dyDescent="0.25">
      <c r="A3" s="9" t="s">
        <v>35</v>
      </c>
      <c r="B3" s="2"/>
      <c r="C3" s="15"/>
      <c r="D3" s="87"/>
      <c r="E3" s="87"/>
      <c r="F3" s="87"/>
      <c r="G3" s="33"/>
      <c r="H3" s="10"/>
      <c r="I3" s="10"/>
      <c r="J3" s="87"/>
      <c r="K3" s="87"/>
    </row>
    <row r="4" spans="1:12" x14ac:dyDescent="0.25">
      <c r="A4" s="54" t="s">
        <v>157</v>
      </c>
      <c r="B4" s="78" t="s">
        <v>160</v>
      </c>
      <c r="C4" s="30" t="s">
        <v>158</v>
      </c>
      <c r="D4" s="4">
        <v>300</v>
      </c>
      <c r="E4" s="4"/>
      <c r="F4" s="4"/>
      <c r="G4" s="4"/>
      <c r="H4" s="4"/>
      <c r="I4" s="4"/>
      <c r="J4" s="4"/>
      <c r="K4" s="4"/>
      <c r="L4" s="4">
        <v>300</v>
      </c>
    </row>
    <row r="5" spans="1:12" x14ac:dyDescent="0.25">
      <c r="A5" s="53" t="s">
        <v>156</v>
      </c>
      <c r="B5" s="19" t="s">
        <v>161</v>
      </c>
      <c r="C5" s="30" t="s">
        <v>159</v>
      </c>
      <c r="D5" s="4">
        <v>9950</v>
      </c>
      <c r="E5" s="4">
        <v>9950</v>
      </c>
      <c r="F5" s="4"/>
      <c r="G5" s="4"/>
      <c r="H5" s="4"/>
      <c r="I5" s="4"/>
      <c r="J5" s="4"/>
      <c r="K5" s="4"/>
      <c r="L5" s="4"/>
    </row>
    <row r="6" spans="1:12" x14ac:dyDescent="0.25">
      <c r="A6" s="53" t="s">
        <v>194</v>
      </c>
      <c r="B6" s="19" t="s">
        <v>195</v>
      </c>
      <c r="C6" s="30" t="s">
        <v>196</v>
      </c>
      <c r="D6" s="4">
        <v>2392.83</v>
      </c>
      <c r="E6" s="4"/>
      <c r="F6" s="4">
        <v>2392.83</v>
      </c>
      <c r="G6" s="4"/>
      <c r="H6" s="4"/>
      <c r="I6" s="4"/>
      <c r="J6" s="4"/>
      <c r="K6" s="4"/>
      <c r="L6" s="4"/>
    </row>
    <row r="7" spans="1:12" x14ac:dyDescent="0.25">
      <c r="A7" s="54" t="s">
        <v>218</v>
      </c>
      <c r="C7" s="30" t="s">
        <v>217</v>
      </c>
      <c r="D7" s="4">
        <v>2.74</v>
      </c>
      <c r="E7" s="4"/>
      <c r="F7" s="4"/>
      <c r="G7" s="4"/>
      <c r="H7" s="4"/>
      <c r="I7" s="4"/>
      <c r="J7" s="4"/>
      <c r="K7" s="4">
        <v>2.74</v>
      </c>
      <c r="L7" s="4"/>
    </row>
    <row r="8" spans="1:12" x14ac:dyDescent="0.25">
      <c r="A8" s="53" t="s">
        <v>212</v>
      </c>
      <c r="B8" s="19" t="s">
        <v>213</v>
      </c>
      <c r="C8" s="30" t="s">
        <v>214</v>
      </c>
      <c r="D8" s="4">
        <v>500</v>
      </c>
      <c r="E8" s="4"/>
      <c r="F8" s="4"/>
      <c r="G8" s="4"/>
      <c r="H8" s="4"/>
      <c r="I8" s="4"/>
      <c r="J8" s="4"/>
      <c r="K8" s="4"/>
      <c r="L8" s="4">
        <v>500</v>
      </c>
    </row>
    <row r="9" spans="1:12" x14ac:dyDescent="0.25">
      <c r="A9" s="54" t="s">
        <v>237</v>
      </c>
      <c r="B9" s="19" t="s">
        <v>244</v>
      </c>
      <c r="C9" s="30" t="s">
        <v>245</v>
      </c>
      <c r="D9" s="4">
        <v>810.66</v>
      </c>
      <c r="E9" s="4"/>
      <c r="F9" s="4"/>
      <c r="G9" s="4"/>
      <c r="H9" s="4"/>
      <c r="I9" s="4"/>
      <c r="J9" s="4"/>
      <c r="K9" s="4">
        <v>810.66</v>
      </c>
      <c r="L9" s="4"/>
    </row>
    <row r="10" spans="1:12" x14ac:dyDescent="0.25">
      <c r="A10" s="54" t="s">
        <v>266</v>
      </c>
      <c r="C10" s="30" t="s">
        <v>217</v>
      </c>
      <c r="D10" s="4">
        <v>3.13</v>
      </c>
      <c r="E10" s="4"/>
      <c r="F10" s="4"/>
      <c r="G10" s="4"/>
      <c r="H10" s="4"/>
      <c r="I10" s="4"/>
      <c r="J10" s="4"/>
      <c r="K10" s="4">
        <v>3.13</v>
      </c>
      <c r="L10" s="4"/>
    </row>
    <row r="11" spans="1:12" x14ac:dyDescent="0.25">
      <c r="A11" s="53" t="s">
        <v>251</v>
      </c>
      <c r="B11" s="19" t="s">
        <v>254</v>
      </c>
      <c r="C11" s="30" t="s">
        <v>159</v>
      </c>
      <c r="D11" s="4">
        <v>9950</v>
      </c>
      <c r="E11" s="4">
        <v>9950</v>
      </c>
      <c r="F11" s="4"/>
      <c r="G11" s="4"/>
      <c r="H11" s="4"/>
      <c r="I11" s="4"/>
      <c r="J11" s="4"/>
      <c r="K11" s="4"/>
      <c r="L11" s="4"/>
    </row>
    <row r="12" spans="1:12" x14ac:dyDescent="0.25">
      <c r="A12" s="54"/>
      <c r="B12" s="19" t="s">
        <v>255</v>
      </c>
      <c r="C12" s="30" t="s">
        <v>256</v>
      </c>
      <c r="D12" s="4">
        <v>200</v>
      </c>
      <c r="E12" s="4"/>
      <c r="F12" s="4"/>
      <c r="G12" s="4"/>
      <c r="H12" s="4"/>
      <c r="I12" s="4"/>
      <c r="J12" s="4"/>
      <c r="K12" s="4"/>
      <c r="L12" s="4">
        <v>200</v>
      </c>
    </row>
    <row r="13" spans="1:12" x14ac:dyDescent="0.25">
      <c r="A13" s="54" t="s">
        <v>276</v>
      </c>
      <c r="B13" s="19" t="s">
        <v>279</v>
      </c>
      <c r="C13" s="30" t="s">
        <v>277</v>
      </c>
      <c r="D13" s="4">
        <v>200</v>
      </c>
      <c r="E13" s="4"/>
      <c r="F13" s="4"/>
      <c r="G13" s="4"/>
      <c r="H13" s="4"/>
      <c r="I13" s="4"/>
      <c r="J13" s="4"/>
      <c r="K13" s="4"/>
      <c r="L13" s="4">
        <v>200</v>
      </c>
    </row>
    <row r="14" spans="1:12" x14ac:dyDescent="0.25">
      <c r="A14" s="54"/>
      <c r="C14" s="30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54"/>
      <c r="C15" s="30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30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C17" s="30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C19" s="3" t="s">
        <v>36</v>
      </c>
      <c r="D19" s="103">
        <f t="shared" ref="D19:L19" si="0">SUM(D4:D18)</f>
        <v>24309.360000000001</v>
      </c>
      <c r="E19" s="5">
        <f t="shared" si="0"/>
        <v>19900</v>
      </c>
      <c r="F19" s="103">
        <f t="shared" si="0"/>
        <v>2392.83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816.53</v>
      </c>
      <c r="L19" s="103">
        <f t="shared" si="0"/>
        <v>1200</v>
      </c>
    </row>
    <row r="20" spans="1:12" x14ac:dyDescent="0.25">
      <c r="E20" s="6"/>
      <c r="F20" s="6"/>
      <c r="G20" s="6"/>
      <c r="H20" s="6"/>
      <c r="I20" s="6"/>
      <c r="J20" s="6"/>
      <c r="K20" s="6"/>
    </row>
    <row r="21" spans="1:12" x14ac:dyDescent="0.25">
      <c r="A21" s="76"/>
      <c r="B21" s="79"/>
      <c r="C21" s="3" t="s">
        <v>37</v>
      </c>
      <c r="D21" s="24">
        <f>+D19-SUM(E19:L19)</f>
        <v>0</v>
      </c>
    </row>
    <row r="22" spans="1:12" x14ac:dyDescent="0.25">
      <c r="A22" s="76"/>
      <c r="B22" s="79"/>
    </row>
    <row r="23" spans="1:12" x14ac:dyDescent="0.25">
      <c r="A23" s="76"/>
      <c r="B23" s="79"/>
    </row>
    <row r="24" spans="1:12" x14ac:dyDescent="0.25">
      <c r="A24" s="76"/>
      <c r="B24" s="79"/>
      <c r="D24" s="4"/>
      <c r="E24" s="4"/>
      <c r="F24" s="4"/>
    </row>
  </sheetData>
  <mergeCells count="1">
    <mergeCell ref="F1:J1"/>
  </mergeCells>
  <pageMargins left="0.70866141732283472" right="0.98425196850393704" top="0.51181102362204722" bottom="2.95" header="0.31496062992125984" footer="0.31496062992125984"/>
  <pageSetup paperSize="9" scale="84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D47"/>
  <sheetViews>
    <sheetView topLeftCell="G1" zoomScaleNormal="100" workbookViewId="0">
      <pane ySplit="3" topLeftCell="A30" activePane="bottomLeft" state="frozen"/>
      <selection pane="bottomLeft" activeCell="AC43" sqref="AC43"/>
    </sheetView>
  </sheetViews>
  <sheetFormatPr defaultRowHeight="15" x14ac:dyDescent="0.25"/>
  <cols>
    <col min="1" max="1" width="15.5703125" customWidth="1"/>
    <col min="2" max="2" width="10.85546875" style="19" customWidth="1"/>
    <col min="3" max="3" width="32.7109375" customWidth="1"/>
    <col min="4" max="4" width="10.28515625" style="28" customWidth="1"/>
    <col min="5" max="5" width="10.7109375" customWidth="1"/>
    <col min="6" max="6" width="9.28515625" customWidth="1"/>
    <col min="7" max="7" width="8.140625" customWidth="1"/>
    <col min="8" max="8" width="8.28515625" customWidth="1"/>
    <col min="9" max="9" width="8.140625" customWidth="1"/>
    <col min="10" max="10" width="9.140625" customWidth="1"/>
    <col min="11" max="11" width="6.42578125" customWidth="1"/>
    <col min="12" max="12" width="8.5703125" customWidth="1"/>
    <col min="13" max="13" width="7.7109375" customWidth="1"/>
    <col min="14" max="14" width="9" customWidth="1"/>
    <col min="15" max="15" width="8.85546875" customWidth="1"/>
    <col min="16" max="16" width="8" customWidth="1"/>
    <col min="17" max="17" width="8.42578125" customWidth="1"/>
    <col min="18" max="18" width="8.85546875" customWidth="1"/>
    <col min="19" max="19" width="8.42578125" customWidth="1"/>
    <col min="20" max="20" width="7.7109375" customWidth="1"/>
    <col min="21" max="21" width="7.28515625" customWidth="1"/>
    <col min="22" max="22" width="7.7109375" customWidth="1"/>
    <col min="23" max="23" width="8.5703125" style="4" customWidth="1"/>
    <col min="24" max="24" width="7.7109375" customWidth="1"/>
    <col min="25" max="25" width="9.140625" customWidth="1"/>
    <col min="26" max="26" width="7.28515625" customWidth="1"/>
    <col min="27" max="27" width="12.140625" customWidth="1"/>
    <col min="28" max="28" width="1.140625" customWidth="1"/>
    <col min="29" max="29" width="11.5703125" style="4" customWidth="1"/>
    <col min="30" max="30" width="9.140625" style="4"/>
  </cols>
  <sheetData>
    <row r="2" spans="1:29" ht="18.75" x14ac:dyDescent="0.3">
      <c r="A2" s="3" t="s">
        <v>38</v>
      </c>
      <c r="B2" s="2" t="s">
        <v>39</v>
      </c>
      <c r="C2" s="3" t="s">
        <v>40</v>
      </c>
      <c r="D2" s="29" t="s">
        <v>41</v>
      </c>
      <c r="E2" s="22"/>
      <c r="F2" s="16"/>
      <c r="G2" s="16"/>
      <c r="H2" s="16"/>
      <c r="I2" s="16"/>
      <c r="J2" s="16"/>
      <c r="K2" s="16"/>
      <c r="L2" s="16"/>
      <c r="M2" s="112" t="s">
        <v>42</v>
      </c>
      <c r="N2" s="113"/>
      <c r="O2" s="113"/>
      <c r="P2" s="44"/>
      <c r="Q2" s="17"/>
      <c r="R2" s="17"/>
      <c r="S2" s="17"/>
      <c r="T2" s="17"/>
      <c r="U2" s="17"/>
      <c r="V2" s="17"/>
      <c r="W2" s="31"/>
      <c r="X2" s="17" t="s">
        <v>43</v>
      </c>
      <c r="Y2" s="17"/>
      <c r="Z2" s="17"/>
      <c r="AA2" s="17"/>
      <c r="AC2" s="47" t="s">
        <v>44</v>
      </c>
    </row>
    <row r="3" spans="1:29" ht="38.25" x14ac:dyDescent="0.25">
      <c r="A3" s="81" t="s">
        <v>155</v>
      </c>
      <c r="B3" s="77"/>
      <c r="E3" s="23" t="s">
        <v>26</v>
      </c>
      <c r="F3" s="25" t="s">
        <v>45</v>
      </c>
      <c r="G3" s="25" t="s">
        <v>46</v>
      </c>
      <c r="H3" s="25" t="s">
        <v>47</v>
      </c>
      <c r="I3" s="25" t="s">
        <v>48</v>
      </c>
      <c r="J3" s="25" t="s">
        <v>118</v>
      </c>
      <c r="K3" s="25" t="s">
        <v>49</v>
      </c>
      <c r="L3" s="25" t="s">
        <v>50</v>
      </c>
      <c r="M3" s="26" t="s">
        <v>42</v>
      </c>
      <c r="N3" s="25" t="s">
        <v>51</v>
      </c>
      <c r="O3" s="25" t="s">
        <v>52</v>
      </c>
      <c r="P3" s="45" t="s">
        <v>53</v>
      </c>
      <c r="Q3" s="40" t="s">
        <v>54</v>
      </c>
      <c r="R3" s="40" t="s">
        <v>89</v>
      </c>
      <c r="S3" s="40" t="s">
        <v>55</v>
      </c>
      <c r="T3" s="40" t="s">
        <v>56</v>
      </c>
      <c r="U3" s="40" t="s">
        <v>32</v>
      </c>
      <c r="V3" s="40" t="s">
        <v>153</v>
      </c>
      <c r="W3" s="42" t="s">
        <v>57</v>
      </c>
      <c r="X3" s="40" t="s">
        <v>58</v>
      </c>
      <c r="Y3" s="40" t="s">
        <v>59</v>
      </c>
      <c r="Z3" s="40" t="s">
        <v>154</v>
      </c>
      <c r="AA3" s="40" t="s">
        <v>134</v>
      </c>
      <c r="AB3" s="27"/>
      <c r="AC3" s="48" t="s">
        <v>60</v>
      </c>
    </row>
    <row r="4" spans="1:29" x14ac:dyDescent="0.25">
      <c r="A4" t="s">
        <v>145</v>
      </c>
      <c r="C4" t="s">
        <v>146</v>
      </c>
      <c r="D4" s="28" t="s">
        <v>147</v>
      </c>
      <c r="E4" s="47">
        <v>310.8</v>
      </c>
      <c r="F4" s="110">
        <v>310.8</v>
      </c>
      <c r="G4" s="20"/>
      <c r="H4" s="20"/>
      <c r="I4" s="20"/>
      <c r="J4" s="20"/>
      <c r="K4" s="20"/>
      <c r="L4" s="20"/>
      <c r="M4" s="21"/>
      <c r="N4" s="20"/>
      <c r="O4" s="20"/>
      <c r="P4" s="46"/>
      <c r="Q4" s="43"/>
      <c r="R4" s="43"/>
      <c r="S4" s="43"/>
      <c r="T4" s="43"/>
      <c r="U4" s="43"/>
      <c r="V4" s="43"/>
      <c r="W4" s="41"/>
      <c r="X4" s="41"/>
      <c r="Y4" s="41"/>
      <c r="Z4" s="41"/>
      <c r="AA4" s="41"/>
      <c r="AC4" s="72" t="s">
        <v>43</v>
      </c>
    </row>
    <row r="5" spans="1:29" x14ac:dyDescent="0.25">
      <c r="A5" s="74"/>
      <c r="B5" s="78" t="s">
        <v>162</v>
      </c>
      <c r="C5" t="s">
        <v>150</v>
      </c>
      <c r="D5" s="28" t="s">
        <v>151</v>
      </c>
      <c r="E5" s="38">
        <v>360</v>
      </c>
      <c r="F5" s="39"/>
      <c r="G5" s="39"/>
      <c r="H5" s="13"/>
      <c r="I5" s="13"/>
      <c r="J5" s="13"/>
      <c r="K5" s="13"/>
      <c r="L5" s="13"/>
      <c r="M5" s="12"/>
      <c r="N5" s="13"/>
      <c r="O5" s="13"/>
      <c r="P5" s="12"/>
      <c r="Q5" s="13"/>
      <c r="R5" s="13"/>
      <c r="S5" s="13"/>
      <c r="T5" s="13"/>
      <c r="U5" s="13"/>
      <c r="V5" s="13"/>
      <c r="W5" s="13"/>
      <c r="X5" s="13"/>
      <c r="Y5" s="13">
        <v>360</v>
      </c>
      <c r="Z5" s="13"/>
      <c r="AA5" s="13"/>
      <c r="AC5" s="38">
        <v>60</v>
      </c>
    </row>
    <row r="6" spans="1:29" x14ac:dyDescent="0.25">
      <c r="A6" s="74"/>
      <c r="B6" s="78" t="s">
        <v>163</v>
      </c>
      <c r="C6" t="s">
        <v>148</v>
      </c>
      <c r="D6" s="28" t="s">
        <v>149</v>
      </c>
      <c r="E6" s="38">
        <v>290.7</v>
      </c>
      <c r="F6" s="39"/>
      <c r="G6" s="39"/>
      <c r="H6" s="13"/>
      <c r="I6" s="13"/>
      <c r="J6" s="13"/>
      <c r="K6" s="13"/>
      <c r="L6" s="13"/>
      <c r="M6" s="12"/>
      <c r="N6" s="13"/>
      <c r="O6" s="13"/>
      <c r="P6" s="12"/>
      <c r="Q6" s="13"/>
      <c r="R6" s="13"/>
      <c r="S6" s="13"/>
      <c r="T6" s="13">
        <v>290.7</v>
      </c>
      <c r="U6" s="13"/>
      <c r="V6" s="13"/>
      <c r="W6" s="13"/>
      <c r="X6" s="13"/>
      <c r="Y6" s="13"/>
      <c r="Z6" s="13"/>
      <c r="AA6" s="13"/>
      <c r="AC6" s="38"/>
    </row>
    <row r="7" spans="1:29" x14ac:dyDescent="0.25">
      <c r="A7" s="74" t="s">
        <v>197</v>
      </c>
      <c r="B7" s="78" t="s">
        <v>190</v>
      </c>
      <c r="C7" t="s">
        <v>198</v>
      </c>
      <c r="D7" s="28" t="s">
        <v>199</v>
      </c>
      <c r="E7" s="38">
        <v>924.1</v>
      </c>
      <c r="F7" s="39"/>
      <c r="G7" s="39"/>
      <c r="H7" s="13"/>
      <c r="I7" s="13"/>
      <c r="J7" s="13"/>
      <c r="K7" s="13"/>
      <c r="L7" s="13"/>
      <c r="M7" s="12"/>
      <c r="N7" s="13"/>
      <c r="O7" s="13"/>
      <c r="P7" s="12"/>
      <c r="Q7" s="13"/>
      <c r="R7" s="13"/>
      <c r="S7" s="13"/>
      <c r="T7" s="13"/>
      <c r="U7" s="13"/>
      <c r="V7" s="13"/>
      <c r="W7" s="13"/>
      <c r="X7" s="13"/>
      <c r="Y7" s="13"/>
      <c r="Z7" s="13">
        <v>924.1</v>
      </c>
      <c r="AA7" s="13"/>
      <c r="AC7" s="38">
        <v>154.02000000000001</v>
      </c>
    </row>
    <row r="8" spans="1:29" x14ac:dyDescent="0.25">
      <c r="A8" s="74" t="s">
        <v>180</v>
      </c>
      <c r="B8" s="82"/>
      <c r="C8" t="s">
        <v>146</v>
      </c>
      <c r="D8" s="28" t="s">
        <v>181</v>
      </c>
      <c r="E8" s="38">
        <v>371.37</v>
      </c>
      <c r="F8" s="39">
        <v>371.37</v>
      </c>
      <c r="G8" s="39"/>
      <c r="H8" s="13"/>
      <c r="I8" s="13"/>
      <c r="J8" s="13"/>
      <c r="K8" s="13"/>
      <c r="L8" s="13"/>
      <c r="M8" s="12"/>
      <c r="N8" s="13"/>
      <c r="O8" s="13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C8" s="80"/>
    </row>
    <row r="9" spans="1:29" x14ac:dyDescent="0.25">
      <c r="A9" s="74"/>
      <c r="B9" s="82" t="s">
        <v>191</v>
      </c>
      <c r="C9" t="s">
        <v>182</v>
      </c>
      <c r="D9" s="28" t="s">
        <v>183</v>
      </c>
      <c r="E9" s="38">
        <v>376</v>
      </c>
      <c r="F9" s="39"/>
      <c r="G9" s="39"/>
      <c r="H9" s="13"/>
      <c r="I9" s="13"/>
      <c r="J9" s="13"/>
      <c r="K9" s="13"/>
      <c r="L9" s="13">
        <v>376</v>
      </c>
      <c r="M9" s="12"/>
      <c r="N9" s="13"/>
      <c r="O9" s="13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38"/>
    </row>
    <row r="10" spans="1:29" x14ac:dyDescent="0.25">
      <c r="B10" s="19" t="s">
        <v>192</v>
      </c>
      <c r="C10" t="s">
        <v>159</v>
      </c>
      <c r="D10" s="28" t="s">
        <v>186</v>
      </c>
      <c r="E10" s="38">
        <v>96</v>
      </c>
      <c r="F10" s="39"/>
      <c r="G10" s="39"/>
      <c r="H10" s="13"/>
      <c r="I10" s="13"/>
      <c r="J10" s="13"/>
      <c r="K10" s="13"/>
      <c r="L10" s="13"/>
      <c r="M10" s="12">
        <v>96</v>
      </c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C10" s="38">
        <v>16</v>
      </c>
    </row>
    <row r="11" spans="1:29" x14ac:dyDescent="0.25">
      <c r="B11" s="19" t="s">
        <v>193</v>
      </c>
      <c r="C11" t="s">
        <v>184</v>
      </c>
      <c r="D11" s="28" t="s">
        <v>185</v>
      </c>
      <c r="E11" s="38">
        <v>390</v>
      </c>
      <c r="F11" s="39"/>
      <c r="G11" s="39"/>
      <c r="H11" s="13"/>
      <c r="I11" s="13"/>
      <c r="J11" s="13"/>
      <c r="K11" s="13"/>
      <c r="L11" s="13"/>
      <c r="M11" s="12"/>
      <c r="N11" s="13"/>
      <c r="O11" s="14"/>
      <c r="P11" s="13"/>
      <c r="Q11" s="13">
        <v>390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C11" s="38"/>
    </row>
    <row r="12" spans="1:29" x14ac:dyDescent="0.25">
      <c r="A12" t="s">
        <v>189</v>
      </c>
      <c r="B12" s="19" t="s">
        <v>203</v>
      </c>
      <c r="C12" t="s">
        <v>187</v>
      </c>
      <c r="D12" s="28" t="s">
        <v>188</v>
      </c>
      <c r="E12" s="38">
        <v>98.59</v>
      </c>
      <c r="F12" s="39"/>
      <c r="G12" s="39"/>
      <c r="H12" s="13"/>
      <c r="I12" s="13"/>
      <c r="J12" s="13"/>
      <c r="K12" s="13"/>
      <c r="L12" s="13"/>
      <c r="M12" s="12"/>
      <c r="N12" s="13"/>
      <c r="O12" s="14"/>
      <c r="P12" s="13"/>
      <c r="Q12" s="13"/>
      <c r="R12" s="13">
        <v>98.59</v>
      </c>
      <c r="S12" s="13"/>
      <c r="T12" s="13"/>
      <c r="U12" s="13"/>
      <c r="V12" s="13"/>
      <c r="W12" s="13"/>
      <c r="X12" s="13"/>
      <c r="Y12" s="13"/>
      <c r="Z12" s="13"/>
      <c r="AA12" s="13"/>
      <c r="AC12" s="38"/>
    </row>
    <row r="13" spans="1:29" x14ac:dyDescent="0.25">
      <c r="A13" s="74" t="s">
        <v>202</v>
      </c>
      <c r="B13" s="19" t="s">
        <v>206</v>
      </c>
      <c r="C13" t="s">
        <v>204</v>
      </c>
      <c r="D13" s="28" t="s">
        <v>205</v>
      </c>
      <c r="E13" s="38">
        <v>1224</v>
      </c>
      <c r="F13" s="39"/>
      <c r="G13" s="39"/>
      <c r="H13" s="13"/>
      <c r="I13" s="13"/>
      <c r="J13" s="13"/>
      <c r="K13" s="13"/>
      <c r="L13" s="13"/>
      <c r="M13" s="12"/>
      <c r="N13" s="13"/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>
        <v>1224</v>
      </c>
      <c r="Z13" s="13"/>
      <c r="AA13" s="13"/>
      <c r="AC13" s="38">
        <v>204</v>
      </c>
    </row>
    <row r="14" spans="1:29" x14ac:dyDescent="0.25">
      <c r="A14" s="74"/>
      <c r="B14" s="19" t="s">
        <v>207</v>
      </c>
      <c r="C14" t="s">
        <v>208</v>
      </c>
      <c r="D14" s="28" t="s">
        <v>209</v>
      </c>
      <c r="E14" s="38">
        <v>502.29</v>
      </c>
      <c r="F14" s="39"/>
      <c r="G14" s="39"/>
      <c r="H14" s="13"/>
      <c r="I14" s="13"/>
      <c r="J14" s="13"/>
      <c r="K14" s="13"/>
      <c r="L14" s="13"/>
      <c r="M14" s="12"/>
      <c r="N14" s="13"/>
      <c r="O14" s="14"/>
      <c r="P14" s="13"/>
      <c r="Q14" s="13"/>
      <c r="R14" s="13"/>
      <c r="S14" s="13"/>
      <c r="T14" s="13"/>
      <c r="U14" s="13"/>
      <c r="V14" s="13">
        <v>502.29</v>
      </c>
      <c r="W14" s="13"/>
      <c r="X14" s="13"/>
      <c r="Y14" s="13"/>
      <c r="Z14" s="13"/>
      <c r="AA14" s="13"/>
      <c r="AC14" s="38">
        <v>23.92</v>
      </c>
    </row>
    <row r="15" spans="1:29" x14ac:dyDescent="0.25">
      <c r="A15" s="74"/>
      <c r="C15" t="s">
        <v>146</v>
      </c>
      <c r="D15" s="28" t="s">
        <v>199</v>
      </c>
      <c r="E15" s="38">
        <v>318.60000000000002</v>
      </c>
      <c r="F15" s="39">
        <v>318.60000000000002</v>
      </c>
      <c r="G15" s="39"/>
      <c r="H15" s="13"/>
      <c r="I15" s="13"/>
      <c r="J15" s="13"/>
      <c r="K15" s="13"/>
      <c r="L15" s="13"/>
      <c r="M15" s="12"/>
      <c r="N15" s="13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C15" s="38"/>
    </row>
    <row r="16" spans="1:29" x14ac:dyDescent="0.25">
      <c r="A16" s="74"/>
      <c r="C16" t="s">
        <v>146</v>
      </c>
      <c r="D16" s="28" t="s">
        <v>199</v>
      </c>
      <c r="E16" s="38">
        <v>164.39</v>
      </c>
      <c r="F16" s="39"/>
      <c r="G16" s="39">
        <v>32.4</v>
      </c>
      <c r="H16" s="13">
        <v>66</v>
      </c>
      <c r="I16" s="13"/>
      <c r="J16" s="13"/>
      <c r="K16" s="13"/>
      <c r="L16" s="13"/>
      <c r="M16" s="12"/>
      <c r="N16" s="13"/>
      <c r="O16" s="14"/>
      <c r="P16" s="13"/>
      <c r="Q16" s="13"/>
      <c r="R16" s="13"/>
      <c r="S16" s="13">
        <v>65.989999999999995</v>
      </c>
      <c r="T16" s="13"/>
      <c r="U16" s="13"/>
      <c r="V16" s="13"/>
      <c r="W16" s="13"/>
      <c r="X16" s="13"/>
      <c r="Y16" s="13"/>
      <c r="Z16" s="13"/>
      <c r="AA16" s="13"/>
      <c r="AC16" s="38"/>
    </row>
    <row r="17" spans="1:29" x14ac:dyDescent="0.25">
      <c r="A17" s="74"/>
      <c r="B17" s="19" t="s">
        <v>219</v>
      </c>
      <c r="C17" t="s">
        <v>215</v>
      </c>
      <c r="D17" s="28" t="s">
        <v>199</v>
      </c>
      <c r="E17" s="38">
        <v>54</v>
      </c>
      <c r="F17" s="39"/>
      <c r="G17" s="39"/>
      <c r="H17" s="13"/>
      <c r="I17" s="13"/>
      <c r="J17" s="13"/>
      <c r="K17" s="13"/>
      <c r="L17" s="13"/>
      <c r="M17" s="12">
        <v>54</v>
      </c>
      <c r="N17" s="13"/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C17" s="38">
        <v>9</v>
      </c>
    </row>
    <row r="18" spans="1:29" x14ac:dyDescent="0.25">
      <c r="A18" s="74"/>
      <c r="B18" s="19" t="s">
        <v>220</v>
      </c>
      <c r="C18" t="s">
        <v>216</v>
      </c>
      <c r="D18" s="28" t="s">
        <v>199</v>
      </c>
      <c r="E18" s="38">
        <v>825</v>
      </c>
      <c r="F18" s="39"/>
      <c r="G18" s="39"/>
      <c r="H18" s="13"/>
      <c r="I18" s="13"/>
      <c r="J18" s="13"/>
      <c r="K18" s="13"/>
      <c r="L18" s="13"/>
      <c r="M18" s="12"/>
      <c r="N18" s="13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>
        <v>825</v>
      </c>
      <c r="Z18" s="13"/>
      <c r="AA18" s="13"/>
      <c r="AC18" s="38"/>
    </row>
    <row r="19" spans="1:29" x14ac:dyDescent="0.25">
      <c r="A19" s="74"/>
      <c r="B19" s="19" t="s">
        <v>207</v>
      </c>
      <c r="C19" t="s">
        <v>208</v>
      </c>
      <c r="D19" s="28" t="s">
        <v>199</v>
      </c>
      <c r="E19" s="38">
        <v>3.14</v>
      </c>
      <c r="F19" s="39"/>
      <c r="G19" s="39"/>
      <c r="H19" s="13"/>
      <c r="I19" s="13"/>
      <c r="J19" s="13"/>
      <c r="K19" s="13"/>
      <c r="L19" s="13"/>
      <c r="M19" s="12"/>
      <c r="N19" s="13"/>
      <c r="O19" s="14"/>
      <c r="P19" s="13"/>
      <c r="Q19" s="13"/>
      <c r="R19" s="13"/>
      <c r="S19" s="13"/>
      <c r="T19" s="13"/>
      <c r="U19" s="13"/>
      <c r="V19" s="13">
        <v>3.14</v>
      </c>
      <c r="W19" s="13"/>
      <c r="X19" s="13"/>
      <c r="Y19" s="13"/>
      <c r="Z19" s="13"/>
      <c r="AA19" s="13"/>
      <c r="AC19" s="38"/>
    </row>
    <row r="20" spans="1:29" x14ac:dyDescent="0.25">
      <c r="A20" s="74" t="s">
        <v>224</v>
      </c>
      <c r="C20" t="s">
        <v>225</v>
      </c>
      <c r="D20" s="28" t="s">
        <v>199</v>
      </c>
      <c r="E20" s="38">
        <v>0.6</v>
      </c>
      <c r="F20" s="39">
        <v>0.6</v>
      </c>
      <c r="G20" s="39"/>
      <c r="H20" s="13"/>
      <c r="I20" s="13"/>
      <c r="J20" s="13"/>
      <c r="K20" s="13"/>
      <c r="L20" s="13"/>
      <c r="M20" s="12"/>
      <c r="N20" s="13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C20" s="38"/>
    </row>
    <row r="21" spans="1:29" x14ac:dyDescent="0.25">
      <c r="A21" s="74"/>
      <c r="C21" t="s">
        <v>226</v>
      </c>
      <c r="D21" s="28" t="s">
        <v>199</v>
      </c>
      <c r="E21" s="38">
        <v>1.8</v>
      </c>
      <c r="F21" s="39">
        <v>1.8</v>
      </c>
      <c r="G21" s="39"/>
      <c r="H21" s="13"/>
      <c r="I21" s="13"/>
      <c r="J21" s="13"/>
      <c r="K21" s="13"/>
      <c r="L21" s="13"/>
      <c r="M21" s="12"/>
      <c r="N21" s="13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C21" s="38"/>
    </row>
    <row r="22" spans="1:29" x14ac:dyDescent="0.25">
      <c r="A22" s="74" t="s">
        <v>223</v>
      </c>
      <c r="C22" t="s">
        <v>227</v>
      </c>
      <c r="D22" s="28" t="s">
        <v>199</v>
      </c>
      <c r="E22" s="38">
        <v>1.8</v>
      </c>
      <c r="F22" s="39">
        <v>1.8</v>
      </c>
      <c r="G22" s="39"/>
      <c r="H22" s="13"/>
      <c r="I22" s="13"/>
      <c r="J22" s="13"/>
      <c r="K22" s="13"/>
      <c r="L22" s="13"/>
      <c r="M22" s="12"/>
      <c r="N22" s="13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C22" s="38"/>
    </row>
    <row r="23" spans="1:29" x14ac:dyDescent="0.25">
      <c r="A23" s="74"/>
      <c r="B23" s="19" t="s">
        <v>231</v>
      </c>
      <c r="C23" t="s">
        <v>228</v>
      </c>
      <c r="D23" s="28" t="s">
        <v>199</v>
      </c>
      <c r="E23" s="38">
        <v>1152.5</v>
      </c>
      <c r="F23" s="39"/>
      <c r="G23" s="39"/>
      <c r="H23" s="13"/>
      <c r="I23" s="13"/>
      <c r="J23" s="13"/>
      <c r="K23" s="13"/>
      <c r="L23" s="13"/>
      <c r="M23" s="12"/>
      <c r="N23" s="13">
        <v>260</v>
      </c>
      <c r="O23" s="14">
        <v>892.5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C23" s="38"/>
    </row>
    <row r="24" spans="1:29" x14ac:dyDescent="0.25">
      <c r="A24" s="74"/>
      <c r="B24" s="19" t="s">
        <v>234</v>
      </c>
      <c r="C24" t="s">
        <v>229</v>
      </c>
      <c r="D24" s="28" t="s">
        <v>199</v>
      </c>
      <c r="E24" s="38">
        <v>253.2</v>
      </c>
      <c r="F24" s="39"/>
      <c r="G24" s="39"/>
      <c r="H24" s="13"/>
      <c r="I24" s="13"/>
      <c r="J24" s="13"/>
      <c r="K24" s="13"/>
      <c r="L24" s="13"/>
      <c r="M24" s="12"/>
      <c r="N24" s="13"/>
      <c r="O24" s="14"/>
      <c r="P24" s="13">
        <v>253.2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C24" s="38">
        <v>42.2</v>
      </c>
    </row>
    <row r="25" spans="1:29" x14ac:dyDescent="0.25">
      <c r="A25" s="74"/>
      <c r="B25" s="19" t="s">
        <v>232</v>
      </c>
      <c r="C25" t="s">
        <v>230</v>
      </c>
      <c r="D25" s="28" t="s">
        <v>199</v>
      </c>
      <c r="E25" s="38">
        <v>63.99</v>
      </c>
      <c r="F25" s="39"/>
      <c r="G25" s="39"/>
      <c r="H25" s="13"/>
      <c r="I25" s="13"/>
      <c r="J25" s="13"/>
      <c r="K25" s="13"/>
      <c r="L25" s="13"/>
      <c r="M25" s="12"/>
      <c r="N25" s="13"/>
      <c r="O25" s="14"/>
      <c r="P25" s="13"/>
      <c r="Q25" s="13"/>
      <c r="R25" s="13"/>
      <c r="S25" s="13"/>
      <c r="T25" s="13">
        <v>63.99</v>
      </c>
      <c r="U25" s="13"/>
      <c r="V25" s="13"/>
      <c r="W25" s="13"/>
      <c r="X25" s="13"/>
      <c r="Y25" s="13"/>
      <c r="Z25" s="13"/>
      <c r="AA25" s="13"/>
      <c r="AC25" s="38">
        <v>10.67</v>
      </c>
    </row>
    <row r="26" spans="1:29" x14ac:dyDescent="0.25">
      <c r="A26" s="74"/>
      <c r="C26" t="s">
        <v>146</v>
      </c>
      <c r="D26" s="28" t="s">
        <v>199</v>
      </c>
      <c r="E26" s="38">
        <v>318.60000000000002</v>
      </c>
      <c r="F26" s="39">
        <v>318.60000000000002</v>
      </c>
      <c r="G26" s="39"/>
      <c r="H26" s="13"/>
      <c r="I26" s="13"/>
      <c r="J26" s="13"/>
      <c r="K26" s="13"/>
      <c r="L26" s="13"/>
      <c r="M26" s="12"/>
      <c r="N26" s="13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C26" s="38"/>
    </row>
    <row r="27" spans="1:29" x14ac:dyDescent="0.25">
      <c r="A27" s="74" t="s">
        <v>235</v>
      </c>
      <c r="B27" s="19" t="s">
        <v>236</v>
      </c>
      <c r="C27" t="s">
        <v>146</v>
      </c>
      <c r="D27" s="28" t="s">
        <v>199</v>
      </c>
      <c r="E27" s="38">
        <v>24.48</v>
      </c>
      <c r="F27" s="39"/>
      <c r="G27" s="39">
        <v>24.48</v>
      </c>
      <c r="H27" s="13"/>
      <c r="I27" s="13"/>
      <c r="J27" s="13"/>
      <c r="K27" s="13"/>
      <c r="L27" s="13"/>
      <c r="M27" s="12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C27" s="38"/>
    </row>
    <row r="28" spans="1:29" x14ac:dyDescent="0.25">
      <c r="A28" s="74" t="s">
        <v>237</v>
      </c>
      <c r="C28" t="s">
        <v>146</v>
      </c>
      <c r="D28" s="28" t="s">
        <v>199</v>
      </c>
      <c r="E28" s="38">
        <v>318.60000000000002</v>
      </c>
      <c r="F28" s="39">
        <v>318.60000000000002</v>
      </c>
      <c r="G28" s="39"/>
      <c r="H28" s="13"/>
      <c r="I28" s="13"/>
      <c r="J28" s="13"/>
      <c r="K28" s="13"/>
      <c r="L28" s="13"/>
      <c r="M28" s="12"/>
      <c r="N28" s="13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C28" s="38"/>
    </row>
    <row r="29" spans="1:29" x14ac:dyDescent="0.25">
      <c r="A29" s="74"/>
      <c r="C29" t="s">
        <v>247</v>
      </c>
      <c r="D29" s="28" t="s">
        <v>199</v>
      </c>
      <c r="E29" s="38">
        <v>1.8</v>
      </c>
      <c r="F29" s="39">
        <v>1.8</v>
      </c>
      <c r="G29" s="39"/>
      <c r="H29" s="13"/>
      <c r="I29" s="13"/>
      <c r="J29" s="13"/>
      <c r="K29" s="13"/>
      <c r="L29" s="13"/>
      <c r="M29" s="12"/>
      <c r="N29" s="13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C29" s="38"/>
    </row>
    <row r="30" spans="1:29" x14ac:dyDescent="0.25">
      <c r="A30" s="74" t="s">
        <v>242</v>
      </c>
      <c r="B30" s="19" t="s">
        <v>243</v>
      </c>
      <c r="C30" t="s">
        <v>241</v>
      </c>
      <c r="D30" s="28" t="s">
        <v>199</v>
      </c>
      <c r="E30" s="38">
        <v>42.58</v>
      </c>
      <c r="F30" s="39"/>
      <c r="G30" s="39"/>
      <c r="H30" s="13"/>
      <c r="I30" s="13"/>
      <c r="J30" s="13"/>
      <c r="K30" s="13"/>
      <c r="L30" s="13"/>
      <c r="M30" s="12"/>
      <c r="N30" s="13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>
        <v>42.58</v>
      </c>
      <c r="AA30" s="13"/>
      <c r="AC30" s="38"/>
    </row>
    <row r="31" spans="1:29" x14ac:dyDescent="0.25">
      <c r="A31" s="74"/>
      <c r="B31" s="19" t="s">
        <v>269</v>
      </c>
      <c r="C31" t="s">
        <v>267</v>
      </c>
      <c r="D31" s="28" t="s">
        <v>268</v>
      </c>
      <c r="E31" s="38">
        <v>35</v>
      </c>
      <c r="F31" s="39"/>
      <c r="G31" s="39"/>
      <c r="H31" s="13"/>
      <c r="I31" s="13"/>
      <c r="J31" s="13"/>
      <c r="K31" s="13"/>
      <c r="L31" s="13"/>
      <c r="M31" s="12"/>
      <c r="N31" s="13"/>
      <c r="O31" s="14"/>
      <c r="P31" s="13"/>
      <c r="Q31" s="13"/>
      <c r="R31" s="13"/>
      <c r="S31" s="13"/>
      <c r="T31" s="13">
        <v>35</v>
      </c>
      <c r="U31" s="13"/>
      <c r="V31" s="13"/>
      <c r="W31" s="13"/>
      <c r="X31" s="13"/>
      <c r="Y31" s="13"/>
      <c r="Z31" s="13"/>
      <c r="AA31" s="13"/>
      <c r="AC31" s="38"/>
    </row>
    <row r="32" spans="1:29" x14ac:dyDescent="0.25">
      <c r="A32" s="74" t="s">
        <v>248</v>
      </c>
      <c r="C32" t="s">
        <v>146</v>
      </c>
      <c r="D32" s="28" t="s">
        <v>199</v>
      </c>
      <c r="E32" s="38">
        <v>318.60000000000002</v>
      </c>
      <c r="F32" s="39">
        <v>318.60000000000002</v>
      </c>
      <c r="G32" s="39"/>
      <c r="H32" s="13"/>
      <c r="I32" s="13"/>
      <c r="J32" s="13"/>
      <c r="K32" s="13"/>
      <c r="L32" s="13"/>
      <c r="M32" s="12"/>
      <c r="N32" s="13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C32" s="38"/>
    </row>
    <row r="33" spans="1:29" x14ac:dyDescent="0.25">
      <c r="A33" s="74"/>
      <c r="C33" t="s">
        <v>249</v>
      </c>
      <c r="D33" s="28" t="s">
        <v>199</v>
      </c>
      <c r="E33" s="38">
        <v>1.8</v>
      </c>
      <c r="F33" s="39">
        <v>1.8</v>
      </c>
      <c r="G33" s="39"/>
      <c r="H33" s="13"/>
      <c r="I33" s="13"/>
      <c r="J33" s="13"/>
      <c r="K33" s="13"/>
      <c r="L33" s="13"/>
      <c r="M33" s="12"/>
      <c r="N33" s="13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C33" s="38"/>
    </row>
    <row r="34" spans="1:29" x14ac:dyDescent="0.25">
      <c r="A34" s="74"/>
      <c r="C34" t="s">
        <v>146</v>
      </c>
      <c r="D34" s="28" t="s">
        <v>199</v>
      </c>
      <c r="E34" s="38">
        <v>66</v>
      </c>
      <c r="F34" s="39"/>
      <c r="G34" s="39"/>
      <c r="H34" s="13">
        <v>66</v>
      </c>
      <c r="I34" s="13"/>
      <c r="J34" s="13"/>
      <c r="K34" s="13"/>
      <c r="L34" s="13"/>
      <c r="M34" s="12"/>
      <c r="N34" s="13"/>
      <c r="O34" s="1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C34" s="38"/>
    </row>
    <row r="35" spans="1:29" x14ac:dyDescent="0.25">
      <c r="A35" s="74"/>
      <c r="B35" s="19" t="s">
        <v>252</v>
      </c>
      <c r="C35" t="s">
        <v>228</v>
      </c>
      <c r="D35" s="28" t="s">
        <v>257</v>
      </c>
      <c r="E35" s="38">
        <v>1152.5</v>
      </c>
      <c r="F35" s="39"/>
      <c r="G35" s="39"/>
      <c r="H35" s="13"/>
      <c r="I35" s="13"/>
      <c r="J35" s="13"/>
      <c r="K35" s="13"/>
      <c r="L35" s="13"/>
      <c r="M35" s="12"/>
      <c r="N35" s="13">
        <v>260</v>
      </c>
      <c r="O35" s="14">
        <v>892.5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C35" s="38"/>
    </row>
    <row r="36" spans="1:29" x14ac:dyDescent="0.25">
      <c r="A36" s="74"/>
      <c r="B36" s="19" t="s">
        <v>280</v>
      </c>
      <c r="C36" t="s">
        <v>264</v>
      </c>
      <c r="D36" s="28" t="s">
        <v>199</v>
      </c>
      <c r="E36" s="38">
        <v>58.78</v>
      </c>
      <c r="F36" s="39"/>
      <c r="G36" s="39">
        <v>58.78</v>
      </c>
      <c r="H36" s="13"/>
      <c r="I36" s="13"/>
      <c r="J36" s="13"/>
      <c r="K36" s="13"/>
      <c r="L36" s="13"/>
      <c r="M36" s="12"/>
      <c r="N36" s="13"/>
      <c r="O36" s="14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C36" s="38"/>
    </row>
    <row r="37" spans="1:29" x14ac:dyDescent="0.25">
      <c r="A37" s="74" t="s">
        <v>251</v>
      </c>
      <c r="B37" s="19" t="s">
        <v>253</v>
      </c>
      <c r="C37" t="s">
        <v>250</v>
      </c>
      <c r="D37" s="28" t="s">
        <v>199</v>
      </c>
      <c r="E37" s="38">
        <v>96.6</v>
      </c>
      <c r="F37" s="39"/>
      <c r="G37" s="39"/>
      <c r="H37" s="13"/>
      <c r="I37" s="13"/>
      <c r="J37" s="13"/>
      <c r="K37" s="13"/>
      <c r="L37" s="13"/>
      <c r="M37" s="12"/>
      <c r="N37" s="13"/>
      <c r="O37" s="14"/>
      <c r="P37" s="13"/>
      <c r="Q37" s="13"/>
      <c r="R37" s="13"/>
      <c r="S37" s="13"/>
      <c r="T37" s="13"/>
      <c r="U37" s="13"/>
      <c r="V37" s="13"/>
      <c r="W37" s="13"/>
      <c r="X37" s="13"/>
      <c r="Y37" s="13">
        <v>96.6</v>
      </c>
      <c r="Z37" s="13"/>
      <c r="AA37" s="13"/>
      <c r="AC37" s="38">
        <v>16.100000000000001</v>
      </c>
    </row>
    <row r="38" spans="1:29" x14ac:dyDescent="0.25">
      <c r="A38" s="74" t="s">
        <v>270</v>
      </c>
      <c r="C38" t="s">
        <v>271</v>
      </c>
      <c r="D38" s="28" t="s">
        <v>199</v>
      </c>
      <c r="E38" s="38">
        <v>318.60000000000002</v>
      </c>
      <c r="F38" s="39">
        <v>318.60000000000002</v>
      </c>
      <c r="G38" s="39"/>
      <c r="H38" s="13"/>
      <c r="I38" s="13"/>
      <c r="J38" s="13"/>
      <c r="K38" s="13"/>
      <c r="L38" s="13"/>
      <c r="M38" s="12"/>
      <c r="N38" s="13"/>
      <c r="O38" s="14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C38" s="38"/>
    </row>
    <row r="39" spans="1:29" x14ac:dyDescent="0.25">
      <c r="A39" s="74"/>
      <c r="C39" t="s">
        <v>272</v>
      </c>
      <c r="D39" s="28" t="s">
        <v>199</v>
      </c>
      <c r="E39" s="38">
        <v>1.8</v>
      </c>
      <c r="F39" s="39">
        <v>1.8</v>
      </c>
      <c r="G39" s="39"/>
      <c r="H39" s="13"/>
      <c r="I39" s="13"/>
      <c r="J39" s="13"/>
      <c r="K39" s="13"/>
      <c r="L39" s="13"/>
      <c r="M39" s="12"/>
      <c r="N39" s="13"/>
      <c r="O39" s="14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C39" s="38"/>
    </row>
    <row r="40" spans="1:29" x14ac:dyDescent="0.25">
      <c r="A40" s="74" t="s">
        <v>273</v>
      </c>
      <c r="B40" s="19" t="s">
        <v>281</v>
      </c>
      <c r="C40" t="s">
        <v>274</v>
      </c>
      <c r="D40" s="28" t="s">
        <v>199</v>
      </c>
      <c r="E40" s="38">
        <v>240</v>
      </c>
      <c r="F40" s="39"/>
      <c r="G40" s="39"/>
      <c r="H40" s="13"/>
      <c r="I40" s="13"/>
      <c r="J40" s="13"/>
      <c r="K40" s="13"/>
      <c r="L40" s="13"/>
      <c r="M40" s="12"/>
      <c r="N40" s="13"/>
      <c r="O40" s="14"/>
      <c r="P40" s="13"/>
      <c r="Q40" s="13">
        <v>240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C40" s="38">
        <v>40</v>
      </c>
    </row>
    <row r="41" spans="1:29" x14ac:dyDescent="0.25">
      <c r="A41" s="74"/>
      <c r="B41" s="19" t="s">
        <v>282</v>
      </c>
      <c r="C41" t="s">
        <v>275</v>
      </c>
      <c r="D41" s="28" t="s">
        <v>199</v>
      </c>
      <c r="E41" s="38">
        <v>269.10000000000002</v>
      </c>
      <c r="F41" s="39"/>
      <c r="G41" s="39"/>
      <c r="H41" s="13"/>
      <c r="I41" s="13"/>
      <c r="J41" s="13"/>
      <c r="K41" s="13"/>
      <c r="L41" s="13"/>
      <c r="M41" s="12"/>
      <c r="N41" s="13"/>
      <c r="O41" s="14"/>
      <c r="P41" s="13"/>
      <c r="Q41" s="13"/>
      <c r="R41" s="13"/>
      <c r="S41" s="13"/>
      <c r="T41" s="13"/>
      <c r="U41" s="13"/>
      <c r="V41" s="13"/>
      <c r="W41" s="13"/>
      <c r="X41" s="13"/>
      <c r="Y41" s="13">
        <v>269.10000000000002</v>
      </c>
      <c r="Z41" s="13"/>
      <c r="AA41" s="13"/>
      <c r="AC41" s="38">
        <v>44.85</v>
      </c>
    </row>
    <row r="42" spans="1:29" x14ac:dyDescent="0.25">
      <c r="A42" s="74" t="s">
        <v>286</v>
      </c>
      <c r="B42" s="19" t="s">
        <v>287</v>
      </c>
      <c r="C42" t="s">
        <v>288</v>
      </c>
      <c r="D42" s="28" t="s">
        <v>199</v>
      </c>
      <c r="E42" s="38">
        <v>66</v>
      </c>
      <c r="F42" s="39"/>
      <c r="G42" s="39"/>
      <c r="H42" s="13"/>
      <c r="I42" s="13"/>
      <c r="J42" s="13"/>
      <c r="K42" s="13"/>
      <c r="L42" s="13"/>
      <c r="M42" s="12"/>
      <c r="N42" s="13"/>
      <c r="O42" s="14"/>
      <c r="P42" s="13"/>
      <c r="Q42" s="13"/>
      <c r="R42" s="13"/>
      <c r="S42" s="13"/>
      <c r="T42" s="13"/>
      <c r="U42" s="13"/>
      <c r="V42" s="13"/>
      <c r="W42" s="13"/>
      <c r="X42" s="13"/>
      <c r="Y42" s="13">
        <v>66</v>
      </c>
      <c r="Z42" s="13"/>
      <c r="AA42" s="13"/>
      <c r="AC42" s="38">
        <v>11</v>
      </c>
    </row>
    <row r="43" spans="1:29" ht="15.75" thickBot="1" x14ac:dyDescent="0.3">
      <c r="A43" s="74"/>
      <c r="D43" s="29"/>
      <c r="E43" s="102">
        <f t="shared" ref="E43:AA43" si="0">SUM(E4:E42)</f>
        <v>11113.710000000001</v>
      </c>
      <c r="F43" s="102">
        <f t="shared" si="0"/>
        <v>2284.7700000000004</v>
      </c>
      <c r="G43" s="102">
        <f t="shared" si="0"/>
        <v>115.66</v>
      </c>
      <c r="H43" s="102">
        <f t="shared" si="0"/>
        <v>132</v>
      </c>
      <c r="I43" s="102">
        <f t="shared" si="0"/>
        <v>0</v>
      </c>
      <c r="J43" s="102">
        <f t="shared" si="0"/>
        <v>0</v>
      </c>
      <c r="K43" s="102">
        <f t="shared" si="0"/>
        <v>0</v>
      </c>
      <c r="L43" s="102">
        <f t="shared" si="0"/>
        <v>376</v>
      </c>
      <c r="M43" s="102">
        <f t="shared" si="0"/>
        <v>150</v>
      </c>
      <c r="N43" s="102">
        <f t="shared" si="0"/>
        <v>520</v>
      </c>
      <c r="O43" s="102">
        <f t="shared" si="0"/>
        <v>1785</v>
      </c>
      <c r="P43" s="102">
        <f t="shared" si="0"/>
        <v>253.2</v>
      </c>
      <c r="Q43" s="102">
        <f t="shared" si="0"/>
        <v>630</v>
      </c>
      <c r="R43" s="102">
        <f t="shared" si="0"/>
        <v>98.59</v>
      </c>
      <c r="S43" s="102">
        <f t="shared" si="0"/>
        <v>65.989999999999995</v>
      </c>
      <c r="T43" s="102">
        <f t="shared" si="0"/>
        <v>389.69</v>
      </c>
      <c r="U43" s="102">
        <f t="shared" si="0"/>
        <v>0</v>
      </c>
      <c r="V43" s="102">
        <f t="shared" si="0"/>
        <v>505.43</v>
      </c>
      <c r="W43" s="102">
        <f t="shared" si="0"/>
        <v>0</v>
      </c>
      <c r="X43" s="102">
        <f t="shared" si="0"/>
        <v>0</v>
      </c>
      <c r="Y43" s="102">
        <f t="shared" si="0"/>
        <v>2840.7</v>
      </c>
      <c r="Z43" s="102">
        <f t="shared" si="0"/>
        <v>966.68000000000006</v>
      </c>
      <c r="AA43" s="102">
        <f t="shared" si="0"/>
        <v>0</v>
      </c>
      <c r="AB43" s="73"/>
      <c r="AC43" s="102">
        <f>SUM(AC5:AC42)</f>
        <v>631.76</v>
      </c>
    </row>
    <row r="44" spans="1:29" ht="15.75" thickTop="1" x14ac:dyDescent="0.25"/>
    <row r="45" spans="1:29" x14ac:dyDescent="0.25">
      <c r="C45" s="3" t="s">
        <v>37</v>
      </c>
      <c r="D45" s="29"/>
      <c r="E45" s="24">
        <f>+E43-SUM(F43:AA43)</f>
        <v>0</v>
      </c>
    </row>
    <row r="47" spans="1:29" x14ac:dyDescent="0.25">
      <c r="H47" s="4"/>
    </row>
  </sheetData>
  <mergeCells count="1">
    <mergeCell ref="M2:O2"/>
  </mergeCells>
  <printOptions gridLines="1"/>
  <pageMargins left="0.2" right="0.23" top="0.46" bottom="0.74803149606299213" header="0.31496062992125984" footer="0.31496062992125984"/>
  <pageSetup scale="51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tabSelected="1" topLeftCell="A3" workbookViewId="0">
      <selection activeCell="E12" sqref="E12"/>
    </sheetView>
  </sheetViews>
  <sheetFormatPr defaultRowHeight="15" x14ac:dyDescent="0.25"/>
  <cols>
    <col min="1" max="1" width="11.5703125" style="28" customWidth="1"/>
    <col min="2" max="2" width="30.85546875" style="28" customWidth="1"/>
    <col min="3" max="3" width="15.42578125" style="4" customWidth="1"/>
    <col min="4" max="5" width="12.5703125" style="4" customWidth="1"/>
    <col min="7" max="7" width="12.5703125" style="4" customWidth="1"/>
    <col min="8" max="8" width="12.28515625" customWidth="1"/>
  </cols>
  <sheetData>
    <row r="1" spans="1:8" x14ac:dyDescent="0.25">
      <c r="A1" s="36" t="s">
        <v>61</v>
      </c>
      <c r="B1" s="37"/>
      <c r="C1" s="70"/>
    </row>
    <row r="2" spans="1:8" x14ac:dyDescent="0.25">
      <c r="A2" s="36"/>
      <c r="B2" s="37"/>
      <c r="C2" s="70"/>
    </row>
    <row r="3" spans="1:8" x14ac:dyDescent="0.25">
      <c r="C3" s="35" t="s">
        <v>62</v>
      </c>
      <c r="D3" s="35" t="s">
        <v>63</v>
      </c>
      <c r="E3" s="35" t="s">
        <v>64</v>
      </c>
      <c r="F3" s="2" t="s">
        <v>26</v>
      </c>
      <c r="G3" s="35" t="s">
        <v>65</v>
      </c>
      <c r="H3" s="35" t="s">
        <v>138</v>
      </c>
    </row>
    <row r="4" spans="1:8" x14ac:dyDescent="0.25">
      <c r="B4" s="28" t="s">
        <v>137</v>
      </c>
      <c r="C4" s="4" t="s">
        <v>139</v>
      </c>
      <c r="H4">
        <v>15422.41</v>
      </c>
    </row>
    <row r="5" spans="1:8" x14ac:dyDescent="0.25">
      <c r="A5" s="28" t="s">
        <v>66</v>
      </c>
      <c r="B5" s="28" t="s">
        <v>152</v>
      </c>
      <c r="C5" s="4">
        <v>25</v>
      </c>
      <c r="D5" s="4">
        <v>92</v>
      </c>
      <c r="E5" s="4">
        <v>167</v>
      </c>
      <c r="F5" s="83">
        <f>SUM(C5:E5)</f>
        <v>284</v>
      </c>
    </row>
    <row r="6" spans="1:8" x14ac:dyDescent="0.25">
      <c r="A6" s="28" t="s">
        <v>210</v>
      </c>
      <c r="B6" s="28" t="s">
        <v>152</v>
      </c>
      <c r="C6" s="4">
        <v>25</v>
      </c>
      <c r="D6" s="4">
        <v>92</v>
      </c>
      <c r="E6" s="71">
        <v>167</v>
      </c>
      <c r="F6" s="83">
        <f t="shared" ref="F6:F14" si="0">SUM(C6:E6)</f>
        <v>284</v>
      </c>
      <c r="G6" s="71"/>
    </row>
    <row r="7" spans="1:8" x14ac:dyDescent="0.25">
      <c r="A7" s="28" t="s">
        <v>211</v>
      </c>
      <c r="B7" s="28" t="s">
        <v>152</v>
      </c>
      <c r="C7" s="4">
        <v>25</v>
      </c>
      <c r="D7" s="4">
        <v>92</v>
      </c>
      <c r="E7" s="71">
        <v>167</v>
      </c>
      <c r="F7" s="83">
        <f t="shared" si="0"/>
        <v>284</v>
      </c>
      <c r="G7" s="71">
        <v>2.74</v>
      </c>
    </row>
    <row r="8" spans="1:8" x14ac:dyDescent="0.25">
      <c r="A8" s="28" t="s">
        <v>233</v>
      </c>
      <c r="B8" s="28" t="s">
        <v>152</v>
      </c>
      <c r="C8" s="71">
        <v>25</v>
      </c>
      <c r="D8" s="71">
        <v>92</v>
      </c>
      <c r="E8" s="71">
        <v>167</v>
      </c>
      <c r="F8" s="83">
        <f t="shared" si="0"/>
        <v>284</v>
      </c>
      <c r="G8" s="71"/>
    </row>
    <row r="9" spans="1:8" x14ac:dyDescent="0.25">
      <c r="A9" s="28" t="s">
        <v>246</v>
      </c>
      <c r="B9" s="28" t="s">
        <v>152</v>
      </c>
      <c r="C9" s="71">
        <v>25</v>
      </c>
      <c r="D9" s="71">
        <v>92</v>
      </c>
      <c r="E9" s="71">
        <v>167</v>
      </c>
      <c r="F9" s="83">
        <f t="shared" si="0"/>
        <v>284</v>
      </c>
      <c r="G9" s="71"/>
    </row>
    <row r="10" spans="1:8" x14ac:dyDescent="0.25">
      <c r="A10" s="28" t="s">
        <v>265</v>
      </c>
      <c r="B10" s="28" t="s">
        <v>152</v>
      </c>
      <c r="C10" s="71">
        <v>25</v>
      </c>
      <c r="D10" s="71">
        <v>92</v>
      </c>
      <c r="E10" s="71">
        <v>167</v>
      </c>
      <c r="F10" s="83">
        <f t="shared" si="0"/>
        <v>284</v>
      </c>
      <c r="G10" s="71">
        <v>3.13</v>
      </c>
    </row>
    <row r="11" spans="1:8" x14ac:dyDescent="0.25">
      <c r="A11" s="28" t="s">
        <v>290</v>
      </c>
      <c r="B11" s="28" t="s">
        <v>152</v>
      </c>
      <c r="C11" s="71">
        <v>25</v>
      </c>
      <c r="D11" s="71">
        <v>92</v>
      </c>
      <c r="E11" s="71">
        <v>167</v>
      </c>
      <c r="F11" s="83">
        <f t="shared" si="0"/>
        <v>284</v>
      </c>
      <c r="G11" s="71"/>
    </row>
    <row r="12" spans="1:8" x14ac:dyDescent="0.25">
      <c r="C12" s="71"/>
      <c r="D12" s="71"/>
      <c r="E12" s="71"/>
      <c r="F12" s="83">
        <f t="shared" si="0"/>
        <v>0</v>
      </c>
      <c r="G12" s="71"/>
    </row>
    <row r="13" spans="1:8" x14ac:dyDescent="0.25">
      <c r="C13" s="71"/>
      <c r="D13" s="71"/>
      <c r="E13" s="71"/>
      <c r="F13" s="83">
        <f t="shared" si="0"/>
        <v>0</v>
      </c>
      <c r="G13" s="71"/>
    </row>
    <row r="14" spans="1:8" x14ac:dyDescent="0.25">
      <c r="D14" s="52"/>
      <c r="E14" s="52"/>
      <c r="F14" s="83">
        <f t="shared" si="0"/>
        <v>0</v>
      </c>
      <c r="G14" s="52"/>
    </row>
    <row r="15" spans="1:8" x14ac:dyDescent="0.25">
      <c r="B15" s="28" t="s">
        <v>26</v>
      </c>
      <c r="C15" s="31">
        <f>SUM(C5:C14)</f>
        <v>175</v>
      </c>
      <c r="D15" s="31">
        <f>SUM(D5:D14)</f>
        <v>644</v>
      </c>
      <c r="E15" s="31">
        <f>SUM(E5:E14)</f>
        <v>1169</v>
      </c>
      <c r="F15" s="31">
        <f>SUM(F5:F14)</f>
        <v>1988</v>
      </c>
      <c r="G15" s="31">
        <f>SUM(G6:G14)</f>
        <v>5.87</v>
      </c>
      <c r="H15" s="31">
        <f>H4+F15+G15</f>
        <v>17416.28</v>
      </c>
    </row>
    <row r="16" spans="1:8" x14ac:dyDescent="0.25">
      <c r="H16" s="4"/>
    </row>
  </sheetData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topLeftCell="A4" workbookViewId="0">
      <selection activeCell="A15" sqref="A15"/>
    </sheetView>
  </sheetViews>
  <sheetFormatPr defaultRowHeight="15" x14ac:dyDescent="0.25"/>
  <cols>
    <col min="1" max="1" width="15" style="53" customWidth="1"/>
    <col min="2" max="2" width="22.5703125" customWidth="1"/>
    <col min="3" max="3" width="10.28515625" style="28" customWidth="1"/>
    <col min="4" max="4" width="11.7109375" style="4" customWidth="1"/>
    <col min="5" max="5" width="12.5703125" style="4" customWidth="1"/>
    <col min="6" max="6" width="4.5703125" customWidth="1"/>
    <col min="7" max="7" width="9.140625" style="4"/>
  </cols>
  <sheetData>
    <row r="1" spans="1:16" x14ac:dyDescent="0.25">
      <c r="B1" s="18" t="s">
        <v>141</v>
      </c>
    </row>
    <row r="3" spans="1:16" x14ac:dyDescent="0.25">
      <c r="A3" s="53" t="s">
        <v>35</v>
      </c>
      <c r="B3" s="19" t="s">
        <v>40</v>
      </c>
      <c r="C3" s="56" t="s">
        <v>67</v>
      </c>
      <c r="D3" s="55" t="s">
        <v>21</v>
      </c>
      <c r="E3" s="55" t="s">
        <v>20</v>
      </c>
      <c r="G3" s="55" t="s">
        <v>68</v>
      </c>
    </row>
    <row r="4" spans="1:16" x14ac:dyDescent="0.25">
      <c r="A4" s="54" t="s">
        <v>166</v>
      </c>
      <c r="B4" s="53" t="s">
        <v>69</v>
      </c>
      <c r="D4" s="4">
        <v>0</v>
      </c>
      <c r="E4" s="4">
        <v>91.1</v>
      </c>
    </row>
    <row r="5" spans="1:16" x14ac:dyDescent="0.25">
      <c r="A5" s="54" t="s">
        <v>165</v>
      </c>
      <c r="B5" t="s">
        <v>167</v>
      </c>
      <c r="C5" s="28" t="s">
        <v>168</v>
      </c>
      <c r="D5" s="4">
        <v>65.989999999999995</v>
      </c>
      <c r="G5" s="4">
        <v>11</v>
      </c>
    </row>
    <row r="6" spans="1:16" x14ac:dyDescent="0.25">
      <c r="A6" s="54" t="s">
        <v>169</v>
      </c>
      <c r="B6" s="53" t="s">
        <v>170</v>
      </c>
      <c r="C6" s="28" t="s">
        <v>171</v>
      </c>
      <c r="D6" s="4">
        <v>0.57999999999999996</v>
      </c>
    </row>
    <row r="7" spans="1:16" x14ac:dyDescent="0.25">
      <c r="A7" s="54" t="s">
        <v>172</v>
      </c>
      <c r="B7" t="s">
        <v>173</v>
      </c>
      <c r="C7" s="28" t="s">
        <v>174</v>
      </c>
      <c r="D7" s="4">
        <v>6.25</v>
      </c>
    </row>
    <row r="8" spans="1:16" x14ac:dyDescent="0.25">
      <c r="A8" s="54" t="s">
        <v>157</v>
      </c>
      <c r="B8" t="s">
        <v>175</v>
      </c>
      <c r="C8" s="28" t="s">
        <v>176</v>
      </c>
      <c r="D8" s="4">
        <v>-31.18</v>
      </c>
      <c r="G8" s="4">
        <v>-5.2</v>
      </c>
    </row>
    <row r="9" spans="1:16" x14ac:dyDescent="0.25">
      <c r="A9" s="54" t="s">
        <v>177</v>
      </c>
      <c r="B9" t="s">
        <v>178</v>
      </c>
      <c r="C9" s="28" t="s">
        <v>179</v>
      </c>
      <c r="D9" s="4">
        <v>6.92</v>
      </c>
    </row>
    <row r="10" spans="1:16" x14ac:dyDescent="0.25">
      <c r="A10" s="54" t="s">
        <v>200</v>
      </c>
      <c r="B10" t="s">
        <v>170</v>
      </c>
      <c r="C10" s="28" t="s">
        <v>201</v>
      </c>
      <c r="D10" s="4">
        <v>1.5</v>
      </c>
      <c r="P10" s="4"/>
    </row>
    <row r="11" spans="1:16" x14ac:dyDescent="0.25">
      <c r="A11" s="54" t="s">
        <v>221</v>
      </c>
      <c r="B11" t="s">
        <v>170</v>
      </c>
      <c r="C11" s="28" t="s">
        <v>222</v>
      </c>
      <c r="D11" s="4">
        <v>7.3</v>
      </c>
      <c r="P11" s="4"/>
    </row>
    <row r="12" spans="1:16" x14ac:dyDescent="0.25">
      <c r="A12" s="54" t="s">
        <v>238</v>
      </c>
      <c r="B12" t="s">
        <v>239</v>
      </c>
      <c r="C12" s="28" t="s">
        <v>240</v>
      </c>
      <c r="D12" s="4">
        <v>2.75</v>
      </c>
      <c r="P12" s="4"/>
    </row>
    <row r="13" spans="1:16" x14ac:dyDescent="0.25">
      <c r="A13" s="54" t="s">
        <v>258</v>
      </c>
      <c r="B13" t="s">
        <v>259</v>
      </c>
      <c r="C13" s="28" t="s">
        <v>260</v>
      </c>
      <c r="D13" s="4">
        <v>3.5</v>
      </c>
      <c r="P13" s="4"/>
    </row>
    <row r="14" spans="1:16" x14ac:dyDescent="0.25">
      <c r="A14" s="54" t="s">
        <v>261</v>
      </c>
      <c r="B14" t="s">
        <v>262</v>
      </c>
      <c r="C14" s="28" t="s">
        <v>263</v>
      </c>
      <c r="D14" s="4">
        <v>7.99</v>
      </c>
      <c r="P14" s="4"/>
    </row>
    <row r="15" spans="1:16" x14ac:dyDescent="0.25">
      <c r="A15" s="54"/>
      <c r="P15" s="4"/>
    </row>
    <row r="16" spans="1:16" x14ac:dyDescent="0.25">
      <c r="A16" s="54"/>
      <c r="P16" s="4"/>
    </row>
    <row r="17" spans="1:16" x14ac:dyDescent="0.25">
      <c r="A17" s="54"/>
      <c r="P17" s="4"/>
    </row>
    <row r="18" spans="1:16" x14ac:dyDescent="0.25">
      <c r="A18" s="54"/>
      <c r="P18" s="4"/>
    </row>
    <row r="19" spans="1:16" x14ac:dyDescent="0.25">
      <c r="A19" s="54"/>
      <c r="P19" s="4"/>
    </row>
    <row r="20" spans="1:16" x14ac:dyDescent="0.25">
      <c r="A20" s="54"/>
      <c r="P20" s="4"/>
    </row>
    <row r="21" spans="1:16" x14ac:dyDescent="0.25">
      <c r="A21" s="54"/>
      <c r="P21" s="4"/>
    </row>
    <row r="22" spans="1:16" x14ac:dyDescent="0.25">
      <c r="A22" s="54"/>
      <c r="P22" s="4"/>
    </row>
    <row r="23" spans="1:16" x14ac:dyDescent="0.25">
      <c r="A23" s="54"/>
    </row>
    <row r="24" spans="1:16" x14ac:dyDescent="0.25">
      <c r="D24" s="32">
        <f>SUM(D4:D23)</f>
        <v>71.599999999999994</v>
      </c>
      <c r="E24" s="32">
        <f>E4-D24</f>
        <v>19.5</v>
      </c>
      <c r="G24" s="31">
        <f>SUM(G5:G23)</f>
        <v>5.8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topLeftCell="A28" workbookViewId="0">
      <selection activeCell="D22" sqref="D22"/>
    </sheetView>
  </sheetViews>
  <sheetFormatPr defaultRowHeight="15" x14ac:dyDescent="0.25"/>
  <cols>
    <col min="1" max="1" width="46" customWidth="1"/>
    <col min="2" max="2" width="10.85546875" customWidth="1"/>
    <col min="3" max="3" width="4.7109375" customWidth="1"/>
    <col min="4" max="4" width="11.5703125" customWidth="1"/>
    <col min="5" max="5" width="3.85546875" style="11" customWidth="1"/>
    <col min="6" max="6" width="11.5703125" customWidth="1"/>
    <col min="7" max="7" width="4.28515625" customWidth="1"/>
    <col min="8" max="8" width="12.140625" customWidth="1"/>
    <col min="9" max="9" width="4.5703125" customWidth="1"/>
    <col min="10" max="10" width="49.85546875" customWidth="1"/>
  </cols>
  <sheetData>
    <row r="1" spans="1:10" ht="15.75" x14ac:dyDescent="0.25">
      <c r="A1" s="51" t="s">
        <v>0</v>
      </c>
      <c r="B1" s="51"/>
      <c r="C1" s="50"/>
      <c r="D1" s="50"/>
      <c r="E1" s="57"/>
      <c r="F1" s="50"/>
      <c r="G1" s="50"/>
      <c r="H1" s="86">
        <v>7</v>
      </c>
      <c r="I1" s="58"/>
      <c r="J1" s="59" t="s">
        <v>70</v>
      </c>
    </row>
    <row r="2" spans="1:10" ht="15.75" x14ac:dyDescent="0.25">
      <c r="A2" s="51" t="s">
        <v>71</v>
      </c>
      <c r="B2" s="60" t="s">
        <v>36</v>
      </c>
      <c r="C2" s="50"/>
      <c r="D2" s="85" t="s">
        <v>285</v>
      </c>
      <c r="E2" s="61"/>
      <c r="F2" s="60" t="s">
        <v>72</v>
      </c>
      <c r="G2" s="60"/>
      <c r="H2" s="60" t="s">
        <v>73</v>
      </c>
      <c r="I2" s="62"/>
      <c r="J2" s="63" t="s">
        <v>74</v>
      </c>
    </row>
    <row r="3" spans="1:10" ht="15.75" x14ac:dyDescent="0.25">
      <c r="A3" s="84" t="s">
        <v>284</v>
      </c>
      <c r="B3" s="64" t="s">
        <v>43</v>
      </c>
      <c r="C3" s="64"/>
      <c r="D3" s="60" t="s">
        <v>75</v>
      </c>
      <c r="E3" s="61"/>
      <c r="F3" s="60" t="s">
        <v>75</v>
      </c>
      <c r="G3" s="60"/>
      <c r="H3" s="60" t="s">
        <v>75</v>
      </c>
      <c r="I3" s="62"/>
      <c r="J3" s="51"/>
    </row>
    <row r="4" spans="1:10" ht="15.75" x14ac:dyDescent="0.25">
      <c r="A4" s="50"/>
      <c r="B4" s="51"/>
      <c r="C4" s="51"/>
      <c r="D4" s="65" t="s">
        <v>76</v>
      </c>
      <c r="E4" s="57"/>
      <c r="F4" s="50"/>
      <c r="G4" s="50"/>
      <c r="H4" s="50"/>
      <c r="I4" s="50"/>
      <c r="J4" s="50"/>
    </row>
    <row r="5" spans="1:10" ht="15.75" x14ac:dyDescent="0.25">
      <c r="A5" s="51"/>
      <c r="B5" s="64" t="s">
        <v>1</v>
      </c>
      <c r="C5" s="51"/>
      <c r="D5" s="64" t="s">
        <v>1</v>
      </c>
      <c r="E5" s="57"/>
      <c r="F5" s="64" t="s">
        <v>1</v>
      </c>
      <c r="G5" s="50"/>
      <c r="H5" s="64" t="s">
        <v>1</v>
      </c>
      <c r="I5" s="50"/>
      <c r="J5" s="50"/>
    </row>
    <row r="6" spans="1:10" ht="15.75" x14ac:dyDescent="0.25">
      <c r="A6" s="49" t="s">
        <v>77</v>
      </c>
      <c r="B6" s="50"/>
      <c r="C6" s="50"/>
      <c r="D6" s="50"/>
      <c r="E6" s="57"/>
      <c r="F6" s="50"/>
      <c r="G6" s="50"/>
      <c r="H6" s="50"/>
      <c r="I6" s="50"/>
      <c r="J6" s="50"/>
    </row>
    <row r="7" spans="1:10" ht="15.75" x14ac:dyDescent="0.25">
      <c r="A7" s="50" t="s">
        <v>78</v>
      </c>
      <c r="B7" s="105">
        <f>+Receipts!E19</f>
        <v>19900</v>
      </c>
      <c r="C7" s="66"/>
      <c r="D7" s="50"/>
      <c r="E7" s="67"/>
      <c r="F7" s="66"/>
      <c r="G7" s="66"/>
      <c r="H7" s="105">
        <f>'Budget 2018-19'!H46</f>
        <v>19900</v>
      </c>
      <c r="I7" s="66"/>
      <c r="J7" s="50" t="s">
        <v>78</v>
      </c>
    </row>
    <row r="8" spans="1:10" ht="15.75" x14ac:dyDescent="0.25">
      <c r="A8" s="50" t="s">
        <v>79</v>
      </c>
      <c r="B8" s="105">
        <f>SUM(Receipts!F19:K19)</f>
        <v>3209.3599999999997</v>
      </c>
      <c r="C8" s="66"/>
      <c r="D8" s="66"/>
      <c r="E8" s="67"/>
      <c r="F8" s="66"/>
      <c r="G8" s="66"/>
      <c r="H8" s="105">
        <f>'Budget 2018-19'!H40</f>
        <v>780</v>
      </c>
      <c r="I8" s="66"/>
      <c r="J8" s="50" t="s">
        <v>143</v>
      </c>
    </row>
    <row r="9" spans="1:10" ht="15.75" x14ac:dyDescent="0.25">
      <c r="A9" s="50" t="s">
        <v>34</v>
      </c>
      <c r="B9" s="105">
        <f>+Receipts!L19</f>
        <v>1200</v>
      </c>
      <c r="C9" s="66"/>
      <c r="D9" s="66"/>
      <c r="E9" s="67"/>
      <c r="F9" s="66"/>
      <c r="G9" s="66"/>
      <c r="H9" s="105">
        <v>0</v>
      </c>
      <c r="I9" s="66"/>
      <c r="J9" s="50"/>
    </row>
    <row r="10" spans="1:10" ht="15.75" x14ac:dyDescent="0.25">
      <c r="A10" s="50"/>
      <c r="B10" s="68"/>
      <c r="C10" s="66"/>
      <c r="D10" s="68"/>
      <c r="E10" s="67"/>
      <c r="F10" s="68"/>
      <c r="G10" s="66"/>
      <c r="H10" s="68"/>
      <c r="I10" s="67"/>
      <c r="J10" s="50"/>
    </row>
    <row r="11" spans="1:10" ht="15.75" x14ac:dyDescent="0.25">
      <c r="A11" s="50" t="s">
        <v>80</v>
      </c>
      <c r="B11" s="104">
        <f>SUM(B7:B10)</f>
        <v>24309.360000000001</v>
      </c>
      <c r="C11" s="66"/>
      <c r="D11" s="104">
        <f>+H11*$H$1/12</f>
        <v>12063.333333333334</v>
      </c>
      <c r="E11" s="67"/>
      <c r="F11" s="104">
        <f>+B11-D11</f>
        <v>12246.026666666667</v>
      </c>
      <c r="G11" s="66"/>
      <c r="H11" s="104">
        <f>SUM(H7:H10)</f>
        <v>20680</v>
      </c>
      <c r="I11" s="66"/>
      <c r="J11" s="50"/>
    </row>
    <row r="12" spans="1:10" ht="15.75" x14ac:dyDescent="0.25">
      <c r="A12" s="50"/>
      <c r="B12" s="66"/>
      <c r="C12" s="66"/>
      <c r="D12" s="66"/>
      <c r="E12" s="67"/>
      <c r="F12" s="66"/>
      <c r="G12" s="66"/>
      <c r="H12" s="66"/>
      <c r="I12" s="66"/>
      <c r="J12" s="50"/>
    </row>
    <row r="13" spans="1:10" ht="15.75" x14ac:dyDescent="0.25">
      <c r="A13" s="49" t="s">
        <v>81</v>
      </c>
      <c r="B13" s="66"/>
      <c r="C13" s="66"/>
      <c r="D13" s="66"/>
      <c r="E13" s="67"/>
      <c r="F13" s="66"/>
      <c r="G13" s="66"/>
      <c r="H13" s="66"/>
      <c r="I13" s="66"/>
      <c r="J13" s="50"/>
    </row>
    <row r="14" spans="1:10" ht="15.75" x14ac:dyDescent="0.25">
      <c r="A14" s="50" t="s">
        <v>82</v>
      </c>
      <c r="B14" s="105">
        <f>+Payments!F43</f>
        <v>2284.7700000000004</v>
      </c>
      <c r="C14" s="66"/>
      <c r="D14" s="105">
        <f t="shared" ref="D14:D36" si="0">+H14*$H$1/12</f>
        <v>2216.6666666666665</v>
      </c>
      <c r="E14" s="67"/>
      <c r="F14" s="105">
        <f t="shared" ref="F14:F36" si="1">-B14+D14</f>
        <v>-68.103333333333921</v>
      </c>
      <c r="G14" s="66"/>
      <c r="H14" s="105">
        <f>'Budget 2018-19'!H7</f>
        <v>3800</v>
      </c>
      <c r="I14" s="66"/>
      <c r="J14" s="50"/>
    </row>
    <row r="15" spans="1:10" ht="15.75" x14ac:dyDescent="0.25">
      <c r="A15" s="50" t="s">
        <v>83</v>
      </c>
      <c r="B15" s="105">
        <f>+Payments!H43+Payments!G43</f>
        <v>247.66</v>
      </c>
      <c r="C15" s="66"/>
      <c r="D15" s="105">
        <f t="shared" si="0"/>
        <v>233.33333333333334</v>
      </c>
      <c r="E15" s="67"/>
      <c r="F15" s="105">
        <f t="shared" si="1"/>
        <v>-14.326666666666654</v>
      </c>
      <c r="G15" s="66"/>
      <c r="H15" s="105">
        <f>'Budget 2018-19'!H8</f>
        <v>400</v>
      </c>
      <c r="I15" s="66"/>
      <c r="J15" t="s">
        <v>144</v>
      </c>
    </row>
    <row r="16" spans="1:10" ht="15.75" x14ac:dyDescent="0.25">
      <c r="A16" s="50" t="s">
        <v>48</v>
      </c>
      <c r="B16" s="105">
        <f>+Payments!I43</f>
        <v>0</v>
      </c>
      <c r="C16" s="66"/>
      <c r="D16" s="105">
        <f t="shared" si="0"/>
        <v>175</v>
      </c>
      <c r="E16" s="67"/>
      <c r="F16" s="105">
        <f t="shared" si="1"/>
        <v>175</v>
      </c>
      <c r="G16" s="66"/>
      <c r="H16" s="105">
        <f>'Budget 2018-19'!H9</f>
        <v>300</v>
      </c>
      <c r="I16" s="66"/>
      <c r="J16" s="50"/>
    </row>
    <row r="17" spans="1:10" ht="15.75" x14ac:dyDescent="0.25">
      <c r="A17" s="50" t="s">
        <v>84</v>
      </c>
      <c r="B17" s="105">
        <f>+Payments!J43</f>
        <v>0</v>
      </c>
      <c r="C17" s="66"/>
      <c r="D17" s="105">
        <f t="shared" si="0"/>
        <v>280</v>
      </c>
      <c r="E17" s="67"/>
      <c r="F17" s="105">
        <f t="shared" si="1"/>
        <v>280</v>
      </c>
      <c r="G17" s="66"/>
      <c r="H17" s="105">
        <f>'Budget 2018-19'!H10</f>
        <v>480</v>
      </c>
      <c r="I17" s="66"/>
      <c r="J17" s="50"/>
    </row>
    <row r="18" spans="1:10" ht="15.75" x14ac:dyDescent="0.25">
      <c r="A18" s="50" t="s">
        <v>85</v>
      </c>
      <c r="B18" s="105">
        <f>+Payments!K43</f>
        <v>0</v>
      </c>
      <c r="C18" s="66"/>
      <c r="D18" s="105">
        <f t="shared" si="0"/>
        <v>291.66666666666669</v>
      </c>
      <c r="E18" s="67"/>
      <c r="F18" s="105">
        <f t="shared" si="1"/>
        <v>291.66666666666669</v>
      </c>
      <c r="G18" s="66"/>
      <c r="H18" s="105">
        <f>'Budget 2018-19'!H11</f>
        <v>500</v>
      </c>
      <c r="I18" s="66"/>
      <c r="J18" s="50"/>
    </row>
    <row r="19" spans="1:10" ht="15.75" x14ac:dyDescent="0.25">
      <c r="A19" s="50" t="s">
        <v>50</v>
      </c>
      <c r="B19" s="105">
        <f>+Payments!L43</f>
        <v>376</v>
      </c>
      <c r="C19" s="66"/>
      <c r="D19" s="105">
        <f t="shared" si="0"/>
        <v>233.33333333333334</v>
      </c>
      <c r="E19" s="67"/>
      <c r="F19" s="105">
        <f t="shared" si="1"/>
        <v>-142.66666666666666</v>
      </c>
      <c r="G19" s="66"/>
      <c r="H19" s="105">
        <f>'Budget 2018-19'!H12</f>
        <v>400</v>
      </c>
      <c r="I19" s="66"/>
      <c r="J19" s="50" t="s">
        <v>73</v>
      </c>
    </row>
    <row r="20" spans="1:10" ht="15.75" x14ac:dyDescent="0.25">
      <c r="A20" s="50" t="s">
        <v>86</v>
      </c>
      <c r="B20" s="105">
        <f>+Payments!M43+Payments!N43+Payments!O43</f>
        <v>2455</v>
      </c>
      <c r="C20" s="66"/>
      <c r="D20" s="105">
        <f t="shared" si="0"/>
        <v>4526.666666666667</v>
      </c>
      <c r="E20" s="67"/>
      <c r="F20" s="105">
        <f t="shared" si="1"/>
        <v>2071.666666666667</v>
      </c>
      <c r="G20" s="66"/>
      <c r="H20" s="105">
        <f>'Budget 2018-19'!H13+'Budget 2018-19'!H14+'Budget 2018-19'!H15+'Budget 2018-19'!H17</f>
        <v>7760</v>
      </c>
      <c r="I20" s="66"/>
      <c r="J20" s="50"/>
    </row>
    <row r="21" spans="1:10" ht="15.75" x14ac:dyDescent="0.25">
      <c r="A21" s="50" t="s">
        <v>87</v>
      </c>
      <c r="B21" s="105">
        <f>+Payments!P43</f>
        <v>253.2</v>
      </c>
      <c r="C21" s="66"/>
      <c r="D21" s="105">
        <f t="shared" si="0"/>
        <v>175</v>
      </c>
      <c r="E21" s="67"/>
      <c r="F21" s="105">
        <f t="shared" si="1"/>
        <v>-78.199999999999989</v>
      </c>
      <c r="G21" s="66"/>
      <c r="H21" s="105">
        <f>'Budget 2018-19'!H18</f>
        <v>300</v>
      </c>
      <c r="I21" s="66"/>
      <c r="J21" s="50"/>
    </row>
    <row r="22" spans="1:10" ht="15.75" x14ac:dyDescent="0.25">
      <c r="A22" s="50" t="s">
        <v>88</v>
      </c>
      <c r="B22" s="105">
        <f>+Payments!Q43</f>
        <v>630</v>
      </c>
      <c r="C22" s="66"/>
      <c r="D22" s="105">
        <f t="shared" si="0"/>
        <v>291.66666666666669</v>
      </c>
      <c r="E22" s="67"/>
      <c r="F22" s="105">
        <f t="shared" si="1"/>
        <v>-338.33333333333331</v>
      </c>
      <c r="G22" s="66"/>
      <c r="H22" s="105">
        <f>'Budget 2018-19'!H19</f>
        <v>500</v>
      </c>
      <c r="I22" s="66"/>
      <c r="J22" s="50" t="s">
        <v>73</v>
      </c>
    </row>
    <row r="23" spans="1:10" ht="15.75" x14ac:dyDescent="0.25">
      <c r="A23" s="50" t="s">
        <v>89</v>
      </c>
      <c r="B23" s="105">
        <f>+Payments!R43</f>
        <v>98.59</v>
      </c>
      <c r="C23" s="66"/>
      <c r="D23" s="105">
        <f t="shared" si="0"/>
        <v>729.16666666666663</v>
      </c>
      <c r="E23" s="67"/>
      <c r="F23" s="105">
        <f t="shared" si="1"/>
        <v>630.5766666666666</v>
      </c>
      <c r="G23" s="66"/>
      <c r="H23" s="105">
        <f>'Budget 2018-19'!H20</f>
        <v>1250</v>
      </c>
      <c r="I23" s="66"/>
      <c r="J23" s="50" t="s">
        <v>73</v>
      </c>
    </row>
    <row r="24" spans="1:10" ht="15.75" x14ac:dyDescent="0.25">
      <c r="A24" s="50" t="s">
        <v>90</v>
      </c>
      <c r="B24" s="105">
        <f>+Payments!S43</f>
        <v>65.989999999999995</v>
      </c>
      <c r="C24" s="66"/>
      <c r="D24" s="105">
        <f t="shared" si="0"/>
        <v>175</v>
      </c>
      <c r="E24" s="67"/>
      <c r="F24" s="105">
        <f t="shared" si="1"/>
        <v>109.01</v>
      </c>
      <c r="G24" s="66"/>
      <c r="H24" s="105">
        <f>'Budget 2018-19'!H21</f>
        <v>300</v>
      </c>
      <c r="I24" s="66"/>
      <c r="J24" s="50"/>
    </row>
    <row r="25" spans="1:10" ht="15.75" x14ac:dyDescent="0.25">
      <c r="A25" s="50" t="s">
        <v>56</v>
      </c>
      <c r="B25" s="105">
        <f>+Payments!T43</f>
        <v>389.69</v>
      </c>
      <c r="C25" s="66"/>
      <c r="D25" s="105">
        <f t="shared" si="0"/>
        <v>210</v>
      </c>
      <c r="E25" s="67"/>
      <c r="F25" s="105">
        <f t="shared" si="1"/>
        <v>-179.69</v>
      </c>
      <c r="G25" s="66"/>
      <c r="H25" s="105">
        <f>'Budget 2018-19'!H22+'Budget 2018-19'!H23</f>
        <v>360</v>
      </c>
      <c r="I25" s="66"/>
      <c r="J25" s="50" t="s">
        <v>73</v>
      </c>
    </row>
    <row r="26" spans="1:10" ht="15.75" x14ac:dyDescent="0.25">
      <c r="A26" s="50" t="s">
        <v>91</v>
      </c>
      <c r="B26" s="105">
        <f>+Payments!U43</f>
        <v>0</v>
      </c>
      <c r="C26" s="66"/>
      <c r="D26" s="105">
        <f t="shared" si="0"/>
        <v>87.5</v>
      </c>
      <c r="E26" s="67"/>
      <c r="F26" s="105">
        <f t="shared" si="1"/>
        <v>87.5</v>
      </c>
      <c r="G26" s="66"/>
      <c r="H26" s="105">
        <f>'Budget 2018-19'!H26</f>
        <v>150</v>
      </c>
      <c r="I26" s="66"/>
      <c r="J26" s="50" t="s">
        <v>73</v>
      </c>
    </row>
    <row r="27" spans="1:10" ht="15.75" x14ac:dyDescent="0.25">
      <c r="A27" s="50" t="s">
        <v>92</v>
      </c>
      <c r="B27" s="105">
        <f>+Payments!V43</f>
        <v>505.43</v>
      </c>
      <c r="C27" s="66"/>
      <c r="D27" s="105">
        <f t="shared" si="0"/>
        <v>291.66666666666669</v>
      </c>
      <c r="E27" s="67"/>
      <c r="F27" s="105">
        <f t="shared" si="1"/>
        <v>-213.76333333333332</v>
      </c>
      <c r="G27" s="66"/>
      <c r="H27" s="105">
        <f>'Budget 2018-19'!H27</f>
        <v>500</v>
      </c>
      <c r="I27" s="66"/>
      <c r="J27" s="50" t="s">
        <v>73</v>
      </c>
    </row>
    <row r="28" spans="1:10" ht="15.75" x14ac:dyDescent="0.25">
      <c r="A28" s="50" t="s">
        <v>15</v>
      </c>
      <c r="B28" s="105">
        <f>'Savings Account'!C15</f>
        <v>175</v>
      </c>
      <c r="C28" s="66"/>
      <c r="D28" s="105">
        <f t="shared" si="0"/>
        <v>175</v>
      </c>
      <c r="E28" s="67"/>
      <c r="F28" s="105">
        <f t="shared" si="1"/>
        <v>0</v>
      </c>
      <c r="G28" s="66"/>
      <c r="H28" s="105">
        <f>'Budget 2018-19'!H28</f>
        <v>300</v>
      </c>
      <c r="I28" s="66"/>
      <c r="J28" s="50"/>
    </row>
    <row r="29" spans="1:10" ht="15.75" x14ac:dyDescent="0.25">
      <c r="A29" s="50" t="s">
        <v>93</v>
      </c>
      <c r="B29" s="105">
        <f>'Savings Account'!E15</f>
        <v>1169</v>
      </c>
      <c r="C29" s="66"/>
      <c r="D29" s="105">
        <f t="shared" si="0"/>
        <v>1166.6666666666667</v>
      </c>
      <c r="E29" s="67"/>
      <c r="F29" s="105">
        <f t="shared" si="1"/>
        <v>-2.3333333333332575</v>
      </c>
      <c r="G29" s="66"/>
      <c r="H29" s="105">
        <f>'Budget 2018-19'!H16</f>
        <v>2000</v>
      </c>
      <c r="I29" s="66"/>
      <c r="J29" s="50"/>
    </row>
    <row r="30" spans="1:10" ht="15.75" x14ac:dyDescent="0.25">
      <c r="A30" s="50" t="s">
        <v>94</v>
      </c>
      <c r="B30" s="105">
        <f>'Savings Account'!D15</f>
        <v>644</v>
      </c>
      <c r="C30" s="66"/>
      <c r="D30" s="105">
        <f t="shared" si="0"/>
        <v>641.66666666666663</v>
      </c>
      <c r="E30" s="67"/>
      <c r="F30" s="105">
        <f t="shared" si="1"/>
        <v>-2.3333333333333712</v>
      </c>
      <c r="G30" s="66"/>
      <c r="H30" s="105">
        <f>'Budget 2018-19'!H29</f>
        <v>1100</v>
      </c>
      <c r="I30" s="66"/>
      <c r="J30" s="50"/>
    </row>
    <row r="31" spans="1:10" ht="15.75" x14ac:dyDescent="0.25">
      <c r="A31" s="50" t="s">
        <v>95</v>
      </c>
      <c r="B31" s="105">
        <f>Payments!Y43</f>
        <v>2840.7</v>
      </c>
      <c r="C31" s="66"/>
      <c r="D31" s="105">
        <f t="shared" si="0"/>
        <v>70</v>
      </c>
      <c r="E31" s="67"/>
      <c r="F31" s="105">
        <f t="shared" si="1"/>
        <v>-2770.7</v>
      </c>
      <c r="G31" s="66"/>
      <c r="H31" s="105">
        <f>'Budget 2018-19'!H25</f>
        <v>120</v>
      </c>
      <c r="I31" s="66"/>
      <c r="J31" s="50"/>
    </row>
    <row r="32" spans="1:10" ht="15.75" x14ac:dyDescent="0.25">
      <c r="A32" s="50" t="s">
        <v>96</v>
      </c>
      <c r="B32" s="105">
        <f>Payments!W43</f>
        <v>0</v>
      </c>
      <c r="C32" s="66"/>
      <c r="D32" s="105">
        <f t="shared" si="0"/>
        <v>0</v>
      </c>
      <c r="E32" s="67"/>
      <c r="F32" s="105">
        <f t="shared" si="1"/>
        <v>0</v>
      </c>
      <c r="G32" s="66"/>
      <c r="H32" s="105">
        <f>'Budget 2018-19'!H30</f>
        <v>0</v>
      </c>
      <c r="I32" s="66"/>
      <c r="J32" s="50"/>
    </row>
    <row r="33" spans="1:10" ht="15.75" x14ac:dyDescent="0.25">
      <c r="A33" s="50" t="s">
        <v>58</v>
      </c>
      <c r="B33" s="105">
        <f>+Payments!X43</f>
        <v>0</v>
      </c>
      <c r="C33" s="66"/>
      <c r="D33" s="106">
        <f t="shared" si="0"/>
        <v>291.66666666666669</v>
      </c>
      <c r="E33" s="67"/>
      <c r="F33" s="106">
        <f t="shared" si="1"/>
        <v>291.66666666666669</v>
      </c>
      <c r="G33" s="66"/>
      <c r="H33" s="106">
        <f>'Budget 2018-19'!H31</f>
        <v>500</v>
      </c>
      <c r="I33" s="67"/>
      <c r="J33" s="50"/>
    </row>
    <row r="34" spans="1:10" ht="15.75" x14ac:dyDescent="0.25">
      <c r="A34" s="50" t="s">
        <v>154</v>
      </c>
      <c r="B34" s="105">
        <f>Payments!Z43</f>
        <v>966.68000000000006</v>
      </c>
      <c r="C34" s="66"/>
      <c r="D34" s="106">
        <f t="shared" si="0"/>
        <v>0</v>
      </c>
      <c r="E34" s="67"/>
      <c r="F34" s="106">
        <f t="shared" si="1"/>
        <v>-966.68000000000006</v>
      </c>
      <c r="G34" s="66"/>
      <c r="H34" s="106">
        <v>0</v>
      </c>
      <c r="I34" s="67"/>
      <c r="J34" s="50"/>
    </row>
    <row r="35" spans="1:10" ht="15.75" x14ac:dyDescent="0.25">
      <c r="A35" s="50" t="s">
        <v>133</v>
      </c>
      <c r="B35" s="105">
        <f>Payments!AA43</f>
        <v>0</v>
      </c>
      <c r="C35" s="66"/>
      <c r="D35" s="106"/>
      <c r="E35" s="67"/>
      <c r="F35" s="67"/>
      <c r="G35" s="66"/>
      <c r="H35" s="106"/>
      <c r="I35" s="67"/>
      <c r="J35" s="50"/>
    </row>
    <row r="36" spans="1:10" ht="15.75" x14ac:dyDescent="0.25">
      <c r="A36" s="50"/>
      <c r="B36" s="104">
        <f>SUM(B14:B35)</f>
        <v>13101.71</v>
      </c>
      <c r="C36" s="66"/>
      <c r="D36" s="104">
        <f t="shared" si="0"/>
        <v>12261.666666666666</v>
      </c>
      <c r="E36" s="67"/>
      <c r="F36" s="104">
        <f t="shared" si="1"/>
        <v>-840.04333333333307</v>
      </c>
      <c r="G36" s="66"/>
      <c r="H36" s="104">
        <f>SUM(H14:H33)</f>
        <v>21020</v>
      </c>
      <c r="I36" s="66"/>
      <c r="J36" s="50"/>
    </row>
    <row r="37" spans="1:10" ht="15.75" x14ac:dyDescent="0.25">
      <c r="A37" s="50"/>
      <c r="B37" s="67"/>
      <c r="C37" s="66"/>
      <c r="D37" s="67"/>
      <c r="E37" s="67"/>
      <c r="F37" s="67" t="s">
        <v>43</v>
      </c>
      <c r="G37" s="66"/>
      <c r="H37" s="67"/>
      <c r="I37" s="67"/>
      <c r="J37" s="50"/>
    </row>
    <row r="38" spans="1:10" ht="15.75" x14ac:dyDescent="0.25">
      <c r="A38" s="50"/>
      <c r="B38" s="50"/>
      <c r="C38" s="50"/>
      <c r="D38" s="50"/>
      <c r="E38" s="57"/>
      <c r="F38" s="50"/>
      <c r="G38" s="50"/>
      <c r="H38" s="50"/>
      <c r="I38" s="50"/>
      <c r="J38" s="50"/>
    </row>
    <row r="39" spans="1:10" ht="15.75" x14ac:dyDescent="0.25">
      <c r="A39" s="50"/>
      <c r="B39" s="60" t="s">
        <v>1</v>
      </c>
      <c r="C39" s="51"/>
      <c r="D39" s="51"/>
      <c r="E39" s="69"/>
      <c r="F39" s="51"/>
      <c r="G39" s="51"/>
      <c r="H39" s="60" t="s">
        <v>1</v>
      </c>
      <c r="I39" s="50"/>
      <c r="J39" s="50"/>
    </row>
    <row r="40" spans="1:10" ht="15.75" x14ac:dyDescent="0.25">
      <c r="A40" s="49" t="s">
        <v>97</v>
      </c>
      <c r="B40" s="50"/>
      <c r="C40" s="50"/>
      <c r="D40" s="50"/>
      <c r="E40" s="57"/>
      <c r="F40" s="50"/>
      <c r="G40" s="50"/>
      <c r="H40" s="50"/>
      <c r="I40" s="60"/>
      <c r="J40" s="50"/>
    </row>
    <row r="41" spans="1:10" ht="15.75" x14ac:dyDescent="0.25">
      <c r="A41" s="50" t="s">
        <v>98</v>
      </c>
      <c r="B41" s="107">
        <f>+Payments!N43</f>
        <v>520</v>
      </c>
      <c r="C41" s="50"/>
      <c r="D41" s="50"/>
      <c r="E41" s="57"/>
      <c r="F41" s="50"/>
      <c r="G41" s="50"/>
      <c r="H41" s="105">
        <f>'Budget 2018-19'!H15</f>
        <v>1200</v>
      </c>
      <c r="I41" s="50"/>
      <c r="J41" s="50"/>
    </row>
    <row r="42" spans="1:10" ht="15.75" x14ac:dyDescent="0.25">
      <c r="A42" s="50" t="s">
        <v>99</v>
      </c>
      <c r="B42" s="107">
        <f>+Payments!O43-B43</f>
        <v>1785</v>
      </c>
      <c r="C42" s="50"/>
      <c r="D42" s="50"/>
      <c r="E42" s="57"/>
      <c r="F42" s="50"/>
      <c r="G42" s="50"/>
      <c r="H42" s="105">
        <f>'Budget 2018-19'!H13</f>
        <v>3550</v>
      </c>
      <c r="I42" s="66"/>
      <c r="J42" s="50"/>
    </row>
    <row r="43" spans="1:10" ht="15.75" x14ac:dyDescent="0.25">
      <c r="A43" s="50" t="s">
        <v>100</v>
      </c>
      <c r="B43" s="107">
        <v>0</v>
      </c>
      <c r="C43" s="50"/>
      <c r="D43" s="50"/>
      <c r="E43" s="57"/>
      <c r="F43" s="50"/>
      <c r="G43" s="50"/>
      <c r="H43" s="105">
        <f>'Budget 2018-19'!H14</f>
        <v>2300</v>
      </c>
      <c r="I43" s="66"/>
      <c r="J43" s="50"/>
    </row>
    <row r="44" spans="1:10" ht="15.75" x14ac:dyDescent="0.25">
      <c r="A44" s="50" t="s">
        <v>101</v>
      </c>
      <c r="B44" s="107">
        <f>+Payments!M43</f>
        <v>150</v>
      </c>
      <c r="C44" s="50"/>
      <c r="D44" s="50"/>
      <c r="E44" s="57"/>
      <c r="F44" s="50"/>
      <c r="G44" s="50"/>
      <c r="H44" s="105">
        <f>'Budget 2018-19'!H17</f>
        <v>710</v>
      </c>
      <c r="I44" s="66"/>
      <c r="J44" s="50"/>
    </row>
    <row r="45" spans="1:10" ht="15.75" x14ac:dyDescent="0.25">
      <c r="A45" s="50"/>
      <c r="B45" s="108"/>
      <c r="C45" s="50"/>
      <c r="D45" s="50"/>
      <c r="E45" s="57"/>
      <c r="F45" s="50"/>
      <c r="G45" s="50"/>
      <c r="H45" s="109"/>
      <c r="I45" s="66"/>
      <c r="J45" s="50"/>
    </row>
    <row r="46" spans="1:10" ht="15.75" x14ac:dyDescent="0.25">
      <c r="A46" s="50"/>
      <c r="B46" s="107">
        <f>SUM(B41:B45)</f>
        <v>2455</v>
      </c>
      <c r="C46" s="50"/>
      <c r="D46" s="50"/>
      <c r="E46" s="57"/>
      <c r="F46" s="50"/>
      <c r="G46" s="50"/>
      <c r="H46" s="105">
        <f>SUM(H41:H45)</f>
        <v>7760</v>
      </c>
      <c r="I46" s="57"/>
      <c r="J46" s="50"/>
    </row>
    <row r="47" spans="1:10" ht="15.75" x14ac:dyDescent="0.25">
      <c r="I47" s="66"/>
      <c r="J47" s="50"/>
    </row>
    <row r="48" spans="1:10" x14ac:dyDescent="0.25">
      <c r="A48" t="s">
        <v>102</v>
      </c>
      <c r="B48" s="34">
        <f>+B36-Payments!E43-'Savings Account'!F15</f>
        <v>-1.8189894035458565E-12</v>
      </c>
    </row>
  </sheetData>
  <printOptions gridLines="1"/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N46"/>
  <sheetViews>
    <sheetView workbookViewId="0">
      <selection activeCell="H21" sqref="H21"/>
    </sheetView>
  </sheetViews>
  <sheetFormatPr defaultRowHeight="15" x14ac:dyDescent="0.25"/>
  <sheetData>
    <row r="1" spans="3:14" ht="21" x14ac:dyDescent="0.35">
      <c r="C1" s="8" t="s">
        <v>0</v>
      </c>
    </row>
    <row r="2" spans="3:14" ht="21" x14ac:dyDescent="0.35">
      <c r="C2" s="8" t="s">
        <v>142</v>
      </c>
    </row>
    <row r="3" spans="3:14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 ht="21" x14ac:dyDescent="0.35">
      <c r="C5" s="8" t="s">
        <v>81</v>
      </c>
    </row>
    <row r="7" spans="3:14" x14ac:dyDescent="0.25">
      <c r="C7" t="s">
        <v>103</v>
      </c>
      <c r="H7">
        <v>3800</v>
      </c>
      <c r="J7" t="s">
        <v>104</v>
      </c>
    </row>
    <row r="8" spans="3:14" x14ac:dyDescent="0.25">
      <c r="C8" t="s">
        <v>105</v>
      </c>
      <c r="H8">
        <v>400</v>
      </c>
      <c r="J8" t="s">
        <v>106</v>
      </c>
    </row>
    <row r="9" spans="3:14" x14ac:dyDescent="0.25">
      <c r="C9" t="s">
        <v>48</v>
      </c>
      <c r="H9">
        <v>300</v>
      </c>
    </row>
    <row r="10" spans="3:14" x14ac:dyDescent="0.25">
      <c r="C10" t="s">
        <v>107</v>
      </c>
      <c r="H10">
        <v>480</v>
      </c>
    </row>
    <row r="11" spans="3:14" x14ac:dyDescent="0.25">
      <c r="C11" t="s">
        <v>108</v>
      </c>
      <c r="H11">
        <v>500</v>
      </c>
    </row>
    <row r="12" spans="3:14" x14ac:dyDescent="0.25">
      <c r="C12" t="s">
        <v>109</v>
      </c>
      <c r="H12">
        <v>400</v>
      </c>
    </row>
    <row r="13" spans="3:14" x14ac:dyDescent="0.25">
      <c r="C13" t="s">
        <v>110</v>
      </c>
      <c r="H13">
        <v>3550</v>
      </c>
      <c r="J13" t="s">
        <v>111</v>
      </c>
    </row>
    <row r="14" spans="3:14" x14ac:dyDescent="0.25">
      <c r="C14" t="s">
        <v>112</v>
      </c>
      <c r="H14">
        <v>2300</v>
      </c>
      <c r="J14" t="s">
        <v>113</v>
      </c>
    </row>
    <row r="15" spans="3:14" x14ac:dyDescent="0.25">
      <c r="C15" t="s">
        <v>114</v>
      </c>
      <c r="H15">
        <v>1200</v>
      </c>
      <c r="J15" t="s">
        <v>111</v>
      </c>
    </row>
    <row r="16" spans="3:14" x14ac:dyDescent="0.25">
      <c r="C16" t="s">
        <v>17</v>
      </c>
      <c r="H16">
        <v>2000</v>
      </c>
    </row>
    <row r="17" spans="3:10" x14ac:dyDescent="0.25">
      <c r="C17" t="s">
        <v>115</v>
      </c>
      <c r="H17">
        <v>710</v>
      </c>
      <c r="J17" t="s">
        <v>116</v>
      </c>
    </row>
    <row r="18" spans="3:10" x14ac:dyDescent="0.25">
      <c r="C18" t="s">
        <v>117</v>
      </c>
      <c r="H18">
        <v>300</v>
      </c>
      <c r="J18" t="s">
        <v>118</v>
      </c>
    </row>
    <row r="19" spans="3:10" x14ac:dyDescent="0.25">
      <c r="C19" t="s">
        <v>119</v>
      </c>
      <c r="H19">
        <v>500</v>
      </c>
    </row>
    <row r="20" spans="3:10" x14ac:dyDescent="0.25">
      <c r="C20" t="s">
        <v>120</v>
      </c>
      <c r="H20">
        <v>1250</v>
      </c>
      <c r="J20" t="s">
        <v>121</v>
      </c>
    </row>
    <row r="21" spans="3:10" x14ac:dyDescent="0.25">
      <c r="C21" t="s">
        <v>122</v>
      </c>
      <c r="H21">
        <v>300</v>
      </c>
    </row>
    <row r="22" spans="3:10" x14ac:dyDescent="0.25">
      <c r="C22" t="s">
        <v>123</v>
      </c>
      <c r="H22">
        <v>300</v>
      </c>
    </row>
    <row r="23" spans="3:10" x14ac:dyDescent="0.25">
      <c r="C23" t="s">
        <v>124</v>
      </c>
      <c r="H23">
        <v>60</v>
      </c>
      <c r="J23" t="s">
        <v>125</v>
      </c>
    </row>
    <row r="24" spans="3:10" x14ac:dyDescent="0.25">
      <c r="C24" t="s">
        <v>126</v>
      </c>
      <c r="H24">
        <v>35</v>
      </c>
    </row>
    <row r="25" spans="3:10" x14ac:dyDescent="0.25">
      <c r="C25" t="s">
        <v>127</v>
      </c>
      <c r="H25">
        <v>120</v>
      </c>
    </row>
    <row r="26" spans="3:10" x14ac:dyDescent="0.25">
      <c r="C26" t="s">
        <v>32</v>
      </c>
      <c r="H26">
        <v>150</v>
      </c>
    </row>
    <row r="27" spans="3:10" x14ac:dyDescent="0.25">
      <c r="C27" t="s">
        <v>92</v>
      </c>
      <c r="H27">
        <v>500</v>
      </c>
      <c r="J27" t="s">
        <v>128</v>
      </c>
    </row>
    <row r="28" spans="3:10" x14ac:dyDescent="0.25">
      <c r="C28" t="s">
        <v>129</v>
      </c>
      <c r="H28">
        <v>300</v>
      </c>
    </row>
    <row r="29" spans="3:10" x14ac:dyDescent="0.25">
      <c r="C29" t="s">
        <v>16</v>
      </c>
      <c r="H29">
        <v>1100</v>
      </c>
    </row>
    <row r="30" spans="3:10" x14ac:dyDescent="0.25">
      <c r="C30" t="s">
        <v>130</v>
      </c>
      <c r="H30">
        <v>0</v>
      </c>
    </row>
    <row r="31" spans="3:10" x14ac:dyDescent="0.25">
      <c r="C31" t="s">
        <v>58</v>
      </c>
      <c r="H31">
        <v>500</v>
      </c>
    </row>
    <row r="32" spans="3:10" ht="15.75" thickBot="1" x14ac:dyDescent="0.3"/>
    <row r="33" spans="3:8" ht="15.75" thickBot="1" x14ac:dyDescent="0.3">
      <c r="H33" s="7">
        <f>SUM(H7:H31)</f>
        <v>21055</v>
      </c>
    </row>
    <row r="35" spans="3:8" ht="21" x14ac:dyDescent="0.35">
      <c r="C35" s="8" t="s">
        <v>77</v>
      </c>
    </row>
    <row r="37" spans="3:8" x14ac:dyDescent="0.25">
      <c r="C37" t="s">
        <v>68</v>
      </c>
      <c r="H37">
        <v>750</v>
      </c>
    </row>
    <row r="38" spans="3:8" x14ac:dyDescent="0.25">
      <c r="C38" t="s">
        <v>131</v>
      </c>
      <c r="H38">
        <v>30</v>
      </c>
    </row>
    <row r="39" spans="3:8" ht="15.75" thickBot="1" x14ac:dyDescent="0.3"/>
    <row r="40" spans="3:8" ht="15.75" thickBot="1" x14ac:dyDescent="0.3">
      <c r="H40" s="7">
        <f>SUM(H37:H39)</f>
        <v>780</v>
      </c>
    </row>
    <row r="42" spans="3:8" ht="15.75" thickBot="1" x14ac:dyDescent="0.3"/>
    <row r="43" spans="3:8" ht="19.5" thickBot="1" x14ac:dyDescent="0.35">
      <c r="C43" s="1" t="s">
        <v>132</v>
      </c>
      <c r="H43" s="7"/>
    </row>
    <row r="45" spans="3:8" ht="15.75" thickBot="1" x14ac:dyDescent="0.3"/>
    <row r="46" spans="3:8" ht="19.5" thickBot="1" x14ac:dyDescent="0.35">
      <c r="C46" s="1" t="s">
        <v>164</v>
      </c>
      <c r="H46" s="7">
        <v>19900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Full Reconciliation</vt:lpstr>
      <vt:lpstr>Receipts</vt:lpstr>
      <vt:lpstr>Payments</vt:lpstr>
      <vt:lpstr>Savings Account</vt:lpstr>
      <vt:lpstr>Petty Cash</vt:lpstr>
      <vt:lpstr>Budget Comparison</vt:lpstr>
      <vt:lpstr>Budget 2018-19</vt:lpstr>
      <vt:lpstr>'Budget Comparison'!Print_Area</vt:lpstr>
      <vt:lpstr>Payments!Print_Area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SPC</cp:lastModifiedBy>
  <cp:revision/>
  <cp:lastPrinted>2018-02-14T13:23:35Z</cp:lastPrinted>
  <dcterms:created xsi:type="dcterms:W3CDTF">2011-06-26T08:01:14Z</dcterms:created>
  <dcterms:modified xsi:type="dcterms:W3CDTF">2018-11-14T13:38:17Z</dcterms:modified>
  <cp:category/>
  <cp:contentStatus/>
</cp:coreProperties>
</file>