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\Dropbox\SPC\Finance\Monthly Financial Spreadsheets\2019\"/>
    </mc:Choice>
  </mc:AlternateContent>
  <xr:revisionPtr revIDLastSave="0" documentId="13_ncr:1_{1FD82D68-F02C-402B-A9C5-0D6A1FCAE1C1}" xr6:coauthVersionLast="43" xr6:coauthVersionMax="43" xr10:uidLastSave="{00000000-0000-0000-0000-000000000000}"/>
  <bookViews>
    <workbookView xWindow="-120" yWindow="-120" windowWidth="20730" windowHeight="11160" tabRatio="459" activeTab="1" xr2:uid="{00000000-000D-0000-FFFF-FFFF00000000}"/>
  </bookViews>
  <sheets>
    <sheet name="Full Reconciliation" sheetId="9" r:id="rId1"/>
    <sheet name="Cash book" sheetId="15" r:id="rId2"/>
    <sheet name="Budget Comparison" sheetId="3" r:id="rId3"/>
    <sheet name="Budget" sheetId="13" r:id="rId4"/>
    <sheet name="Savings Account" sheetId="16" r:id="rId5"/>
    <sheet name="Sheet2" sheetId="17" r:id="rId6"/>
  </sheets>
  <definedNames>
    <definedName name="_xlnm.Print_Area" localSheetId="2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51" i="15" l="1"/>
  <c r="AH52" i="15" s="1"/>
  <c r="AH53" i="15" s="1"/>
  <c r="AH54" i="15" s="1"/>
  <c r="AH55" i="15" s="1"/>
  <c r="AH56" i="15" s="1"/>
  <c r="AG51" i="15"/>
  <c r="L45" i="15"/>
  <c r="L46" i="15"/>
  <c r="AD51" i="15"/>
  <c r="AD52" i="15"/>
  <c r="AD53" i="15"/>
  <c r="AD54" i="15"/>
  <c r="AD55" i="15"/>
  <c r="AD56" i="15"/>
  <c r="AD48" i="15"/>
  <c r="AD49" i="15"/>
  <c r="AD50" i="15"/>
  <c r="AD46" i="15"/>
  <c r="AD47" i="15"/>
  <c r="AF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AC57" i="15"/>
  <c r="M57" i="15"/>
  <c r="H57" i="15"/>
  <c r="I57" i="15"/>
  <c r="J57" i="15"/>
  <c r="K57" i="15"/>
  <c r="G57" i="15"/>
  <c r="AE57" i="15"/>
  <c r="L31" i="15" l="1"/>
  <c r="AD31" i="15"/>
  <c r="AD7" i="15" l="1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2" i="15"/>
  <c r="AD23" i="15"/>
  <c r="AD24" i="15"/>
  <c r="AD25" i="15"/>
  <c r="AD26" i="15"/>
  <c r="AD27" i="15"/>
  <c r="AD28" i="15"/>
  <c r="AD29" i="15"/>
  <c r="AD30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L30" i="15" l="1"/>
  <c r="L29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C9" i="9" l="1"/>
  <c r="B32" i="9" l="1"/>
  <c r="B31" i="9"/>
  <c r="D18" i="16"/>
  <c r="B29" i="9" s="1"/>
  <c r="E18" i="16"/>
  <c r="B30" i="9" s="1"/>
  <c r="F18" i="16"/>
  <c r="G18" i="16"/>
  <c r="C18" i="16"/>
  <c r="B28" i="9" s="1"/>
  <c r="I18" i="16"/>
  <c r="B33" i="9" s="1"/>
  <c r="H17" i="16"/>
  <c r="H16" i="16"/>
  <c r="H15" i="16"/>
  <c r="H14" i="16"/>
  <c r="H13" i="16"/>
  <c r="H12" i="16"/>
  <c r="H11" i="16"/>
  <c r="H10" i="16"/>
  <c r="H9" i="16"/>
  <c r="H8" i="16"/>
  <c r="H7" i="16"/>
  <c r="H6" i="16"/>
  <c r="P59" i="15"/>
  <c r="H61" i="15"/>
  <c r="S59" i="15"/>
  <c r="F36" i="13"/>
  <c r="O59" i="15"/>
  <c r="T59" i="15"/>
  <c r="T61" i="15" s="1"/>
  <c r="AA59" i="15"/>
  <c r="AB59" i="15"/>
  <c r="AC59" i="15"/>
  <c r="U59" i="15"/>
  <c r="Q59" i="15"/>
  <c r="R59" i="15"/>
  <c r="R61" i="15" s="1"/>
  <c r="H27" i="3"/>
  <c r="D27" i="3" s="1"/>
  <c r="B27" i="3"/>
  <c r="M59" i="15"/>
  <c r="X59" i="15"/>
  <c r="X61" i="15" s="1"/>
  <c r="W59" i="15"/>
  <c r="Z59" i="15"/>
  <c r="Y59" i="15"/>
  <c r="V59" i="15"/>
  <c r="V61" i="15" s="1"/>
  <c r="F44" i="13"/>
  <c r="H18" i="16" l="1"/>
  <c r="J18" i="16" s="1"/>
  <c r="U61" i="15"/>
  <c r="W61" i="15"/>
  <c r="F27" i="3"/>
  <c r="O61" i="15"/>
  <c r="P61" i="15"/>
  <c r="Q61" i="15"/>
  <c r="S61" i="15"/>
  <c r="C35" i="9"/>
  <c r="Y61" i="15"/>
  <c r="B22" i="3"/>
  <c r="B23" i="3"/>
  <c r="L12" i="15"/>
  <c r="H20" i="3"/>
  <c r="D20" i="3" s="1"/>
  <c r="B20" i="3"/>
  <c r="H18" i="3"/>
  <c r="H21" i="3"/>
  <c r="D21" i="3" s="1"/>
  <c r="H23" i="3"/>
  <c r="D23" i="3" s="1"/>
  <c r="H24" i="3"/>
  <c r="D24" i="3" s="1"/>
  <c r="H25" i="3"/>
  <c r="D25" i="3" s="1"/>
  <c r="B25" i="3"/>
  <c r="B24" i="3"/>
  <c r="B21" i="3"/>
  <c r="B19" i="3"/>
  <c r="F23" i="3" l="1"/>
  <c r="F20" i="3"/>
  <c r="F24" i="3"/>
  <c r="F21" i="3"/>
  <c r="F25" i="3"/>
  <c r="L11" i="15" l="1"/>
  <c r="B23" i="9" l="1"/>
  <c r="AH6" i="15"/>
  <c r="AH7" i="15" s="1"/>
  <c r="AH8" i="15" s="1"/>
  <c r="AH9" i="15" s="1"/>
  <c r="AH10" i="15" s="1"/>
  <c r="AH11" i="15" s="1"/>
  <c r="AH12" i="15" s="1"/>
  <c r="AH13" i="15" s="1"/>
  <c r="AH14" i="15" s="1"/>
  <c r="AH15" i="15" s="1"/>
  <c r="AH16" i="15" s="1"/>
  <c r="AH17" i="15" s="1"/>
  <c r="AH18" i="15" s="1"/>
  <c r="AH19" i="15" s="1"/>
  <c r="AH20" i="15" s="1"/>
  <c r="AH22" i="15" s="1"/>
  <c r="AH23" i="15" s="1"/>
  <c r="AH24" i="15" s="1"/>
  <c r="AH25" i="15" s="1"/>
  <c r="AH26" i="15" s="1"/>
  <c r="AH27" i="15" s="1"/>
  <c r="AH28" i="15" s="1"/>
  <c r="AH29" i="15" s="1"/>
  <c r="AH30" i="15" s="1"/>
  <c r="AH31" i="15" s="1"/>
  <c r="L7" i="15"/>
  <c r="L8" i="15"/>
  <c r="L9" i="15"/>
  <c r="L10" i="15"/>
  <c r="L13" i="15"/>
  <c r="L14" i="15"/>
  <c r="L15" i="15"/>
  <c r="L16" i="15"/>
  <c r="L17" i="15"/>
  <c r="L18" i="15"/>
  <c r="L19" i="15"/>
  <c r="L20" i="15"/>
  <c r="L22" i="15"/>
  <c r="L23" i="15"/>
  <c r="L24" i="15"/>
  <c r="L25" i="15"/>
  <c r="L26" i="15"/>
  <c r="L27" i="15"/>
  <c r="L28" i="15"/>
  <c r="L6" i="15"/>
  <c r="AD6" i="15"/>
  <c r="AD57" i="15" s="1"/>
  <c r="L57" i="15" l="1"/>
  <c r="AG6" i="15"/>
  <c r="AH33" i="15"/>
  <c r="AH35" i="15" s="1"/>
  <c r="AH37" i="15" s="1"/>
  <c r="AH39" i="15" s="1"/>
  <c r="AH41" i="15" s="1"/>
  <c r="AH32" i="15"/>
  <c r="AH34" i="15" s="1"/>
  <c r="AH36" i="15" s="1"/>
  <c r="AH38" i="15" s="1"/>
  <c r="AH40" i="15" s="1"/>
  <c r="AH42" i="15" s="1"/>
  <c r="AH43" i="15" s="1"/>
  <c r="AH44" i="15" s="1"/>
  <c r="AH45" i="15" s="1"/>
  <c r="AH46" i="15" s="1"/>
  <c r="AH47" i="15" s="1"/>
  <c r="AH48" i="15" s="1"/>
  <c r="AH49" i="15" s="1"/>
  <c r="AH50" i="15" s="1"/>
  <c r="AG7" i="15"/>
  <c r="AG8" i="15" s="1"/>
  <c r="AG9" i="15" s="1"/>
  <c r="AG10" i="15" s="1"/>
  <c r="AG11" i="15" s="1"/>
  <c r="AG12" i="15" s="1"/>
  <c r="AG13" i="15" s="1"/>
  <c r="AG14" i="15" s="1"/>
  <c r="AG15" i="15" s="1"/>
  <c r="AG16" i="15" s="1"/>
  <c r="AG17" i="15" s="1"/>
  <c r="AG18" i="15" s="1"/>
  <c r="AG19" i="15" s="1"/>
  <c r="AG20" i="15" s="1"/>
  <c r="AG22" i="15" s="1"/>
  <c r="AG23" i="15" s="1"/>
  <c r="AG24" i="15" s="1"/>
  <c r="AG25" i="15" s="1"/>
  <c r="AG26" i="15" s="1"/>
  <c r="AG27" i="15" s="1"/>
  <c r="AG28" i="15" s="1"/>
  <c r="AG29" i="15" s="1"/>
  <c r="Z61" i="15"/>
  <c r="H29" i="3"/>
  <c r="D29" i="3" s="1"/>
  <c r="B29" i="3"/>
  <c r="C12" i="9"/>
  <c r="C14" i="9" s="1"/>
  <c r="AG30" i="15" l="1"/>
  <c r="AG31" i="15" s="1"/>
  <c r="AG32" i="15" s="1"/>
  <c r="AG33" i="15" s="1"/>
  <c r="AG34" i="15" s="1"/>
  <c r="AG35" i="15" s="1"/>
  <c r="AG36" i="15" s="1"/>
  <c r="AG37" i="15" s="1"/>
  <c r="AG38" i="15" s="1"/>
  <c r="AG39" i="15" s="1"/>
  <c r="AG40" i="15" s="1"/>
  <c r="AG41" i="15" s="1"/>
  <c r="AG42" i="15" s="1"/>
  <c r="AG43" i="15" s="1"/>
  <c r="AG44" i="15" s="1"/>
  <c r="AG45" i="15" s="1"/>
  <c r="AG46" i="15" s="1"/>
  <c r="AG47" i="15" s="1"/>
  <c r="AG48" i="15" s="1"/>
  <c r="AG49" i="15" s="1"/>
  <c r="AG50" i="15" s="1"/>
  <c r="AG52" i="15" s="1"/>
  <c r="AG53" i="15" s="1"/>
  <c r="AG54" i="15" s="1"/>
  <c r="AG55" i="15" s="1"/>
  <c r="AG56" i="15" s="1"/>
  <c r="F29" i="3"/>
  <c r="H19" i="3" l="1"/>
  <c r="D19" i="3" s="1"/>
  <c r="F19" i="3" s="1"/>
  <c r="N59" i="15"/>
  <c r="B18" i="3"/>
  <c r="I61" i="15" l="1"/>
  <c r="N61" i="15"/>
  <c r="AC61" i="15"/>
  <c r="H22" i="3" s="1"/>
  <c r="D22" i="3" s="1"/>
  <c r="F22" i="3" s="1"/>
  <c r="AA61" i="15"/>
  <c r="AB61" i="15"/>
  <c r="J61" i="15"/>
  <c r="B26" i="3" l="1"/>
  <c r="B9" i="3"/>
  <c r="B16" i="3"/>
  <c r="B28" i="3"/>
  <c r="B30" i="3"/>
  <c r="B31" i="3"/>
  <c r="B17" i="3"/>
  <c r="H26" i="3" l="1"/>
  <c r="D26" i="3" s="1"/>
  <c r="H16" i="3"/>
  <c r="D16" i="3" s="1"/>
  <c r="H28" i="3"/>
  <c r="D28" i="3" s="1"/>
  <c r="H31" i="3"/>
  <c r="D31" i="3" s="1"/>
  <c r="H17" i="3"/>
  <c r="D17" i="3" s="1"/>
  <c r="H30" i="3"/>
  <c r="D30" i="3" s="1"/>
  <c r="D18" i="3"/>
  <c r="H7" i="3"/>
  <c r="H8" i="3" l="1"/>
  <c r="H12" i="3" s="1"/>
  <c r="H34" i="3" s="1"/>
  <c r="F16" i="3"/>
  <c r="F30" i="3"/>
  <c r="F31" i="3"/>
  <c r="F17" i="3"/>
  <c r="F18" i="3"/>
  <c r="F28" i="3"/>
  <c r="D12" i="3" l="1"/>
  <c r="D34" i="3" s="1"/>
  <c r="F26" i="3"/>
  <c r="F57" i="15" l="1"/>
  <c r="F61" i="15" s="1"/>
  <c r="B15" i="3"/>
  <c r="H15" i="3"/>
  <c r="D15" i="3" s="1"/>
  <c r="M61" i="15"/>
  <c r="F15" i="3" l="1"/>
  <c r="E65" i="15"/>
  <c r="B21" i="9"/>
  <c r="B32" i="3"/>
  <c r="F32" i="3" l="1"/>
  <c r="B37" i="3"/>
  <c r="B7" i="3"/>
  <c r="E57" i="15"/>
  <c r="E64" i="15" s="1"/>
  <c r="G61" i="15"/>
  <c r="B8" i="3"/>
  <c r="E61" i="15" l="1"/>
  <c r="B12" i="3"/>
  <c r="B34" i="3"/>
  <c r="F34" i="3" s="1"/>
  <c r="F12" i="3"/>
  <c r="B20" i="9"/>
  <c r="B22" i="9" s="1"/>
  <c r="C25" i="9" s="1"/>
  <c r="C38" i="9" s="1"/>
</calcChain>
</file>

<file path=xl/sharedStrings.xml><?xml version="1.0" encoding="utf-8"?>
<sst xmlns="http://schemas.openxmlformats.org/spreadsheetml/2006/main" count="319" uniqueCount="213">
  <si>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</si>
  <si>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</si>
  <si>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</si>
  <si>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</si>
  <si>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</si>
  <si>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</si>
  <si>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r>
      <rPr>
        <u/>
        <sz val="12"/>
        <color theme="1"/>
        <rFont val="Calibri"/>
        <family val="2"/>
        <scheme val="minor"/>
      </rPr>
      <t>Less</t>
    </r>
    <r>
      <rPr>
        <sz val="12"/>
        <color theme="1"/>
        <rFont val="Calibri"/>
        <family val="2"/>
        <scheme val="minor"/>
      </rPr>
      <t xml:space="preserve"> Payments </t>
    </r>
  </si>
  <si>
    <t xml:space="preserve">                      Closing Balance per Cash Book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</si>
  <si>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</si>
  <si>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</si>
  <si>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</si>
  <si>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</si>
  <si>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</si>
  <si>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</si>
  <si>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</si>
  <si>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</si>
  <si>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</si>
  <si>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</si>
  <si>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</si>
  <si>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</si>
  <si>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</si>
  <si>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</si>
  <si>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</si>
  <si>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</si>
  <si>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</si>
  <si>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</si>
  <si>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</si>
  <si>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</si>
  <si>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</si>
  <si>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</si>
  <si>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</si>
  <si>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</si>
  <si>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</si>
  <si>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</si>
  <si>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</si>
  <si>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</si>
  <si>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</si>
  <si>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</si>
  <si>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</si>
  <si>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</si>
  <si>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</si>
  <si>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</si>
  <si>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</si>
  <si>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</si>
  <si>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</si>
  <si>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</si>
  <si>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</si>
  <si>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S137</t>
  </si>
  <si>
    <t>Opening Balance 1st April 2019</t>
  </si>
  <si>
    <t>Maint</t>
  </si>
  <si>
    <t>Leg/Prof</t>
  </si>
  <si>
    <t>HMRC</t>
  </si>
  <si>
    <t>Payment Type</t>
  </si>
  <si>
    <t>Budget for 2019/20</t>
  </si>
  <si>
    <t>VAT repay</t>
  </si>
  <si>
    <t>Clerk's exp</t>
  </si>
  <si>
    <t>Payment Check</t>
  </si>
  <si>
    <t>Receipt Check</t>
  </si>
  <si>
    <t>Vat Paid</t>
  </si>
  <si>
    <t>Catherine Simpson</t>
  </si>
  <si>
    <t>Projects</t>
  </si>
  <si>
    <t>Grants / donations</t>
  </si>
  <si>
    <t>Capital expenditure</t>
  </si>
  <si>
    <t>General Savings Account</t>
  </si>
  <si>
    <t>Interest</t>
  </si>
  <si>
    <t>Opening account balance</t>
  </si>
  <si>
    <t>30th April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</si>
  <si>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</si>
  <si>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</si>
  <si>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Savings Funds: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</si>
  <si>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</si>
  <si>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</si>
  <si>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</si>
  <si>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</si>
  <si>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Accounts</t>
  </si>
  <si>
    <t xml:space="preserve">Current </t>
  </si>
  <si>
    <t>Savings</t>
  </si>
  <si>
    <t>b/forward</t>
  </si>
  <si>
    <t>N/A</t>
  </si>
  <si>
    <t>Account  Transfers</t>
  </si>
  <si>
    <t>Shiptonthorpe Parish Council</t>
  </si>
  <si>
    <t>SHIPTONTHORPE PARISH COUNCIL</t>
  </si>
  <si>
    <t>Village Hall</t>
  </si>
  <si>
    <t>Beck</t>
  </si>
  <si>
    <t>Cemetery / Churchyard</t>
  </si>
  <si>
    <t>Playing Fields</t>
  </si>
  <si>
    <t>Grass cutting, litter picking &amp; hedge cutting</t>
  </si>
  <si>
    <t>Cem / C.yard</t>
  </si>
  <si>
    <t>Grass/Litt/Hedge</t>
  </si>
  <si>
    <t>Grants / Don</t>
  </si>
  <si>
    <t>P Field</t>
  </si>
  <si>
    <t>Ins</t>
  </si>
  <si>
    <t>16th April</t>
  </si>
  <si>
    <t>BACS</t>
  </si>
  <si>
    <t>18th April</t>
  </si>
  <si>
    <t>ERNLLCA</t>
  </si>
  <si>
    <t>23rd April</t>
  </si>
  <si>
    <t>Kaye Middleton</t>
  </si>
  <si>
    <t>Npower</t>
  </si>
  <si>
    <t>Electricity</t>
  </si>
  <si>
    <t>24th April</t>
  </si>
  <si>
    <t>25th April</t>
  </si>
  <si>
    <t>Transfer</t>
  </si>
  <si>
    <t>26th April</t>
  </si>
  <si>
    <t>Direct payment</t>
  </si>
  <si>
    <t>C. Allow</t>
  </si>
  <si>
    <t>Chairman's allowance</t>
  </si>
  <si>
    <t>Other</t>
  </si>
  <si>
    <t>Gross Salary (inc. PAYE)</t>
  </si>
  <si>
    <t>Travel, Space, Heat, Light, Broadband etc.</t>
  </si>
  <si>
    <t>Village Hall phone line &amp; broadband rental</t>
  </si>
  <si>
    <t>Playing fields rent</t>
  </si>
  <si>
    <t>Playing fields maintenance (hedge cutting, play equip etc.</t>
  </si>
  <si>
    <t>Grass cutting - Mick Walker</t>
  </si>
  <si>
    <t>Litter picking</t>
  </si>
  <si>
    <t>Churchyard and Cemetery Maintenance Fund</t>
  </si>
  <si>
    <t>Street Light and other Maintenance</t>
  </si>
  <si>
    <t>£260 for street light, £450 for other</t>
  </si>
  <si>
    <t>Fire Extinguisher services/certificates</t>
  </si>
  <si>
    <t>Audit fee</t>
  </si>
  <si>
    <t>Insurances</t>
  </si>
  <si>
    <t>PC and Playing Fields</t>
  </si>
  <si>
    <t>Stationery and office expenses</t>
  </si>
  <si>
    <t>ERNLLCA subs</t>
  </si>
  <si>
    <t>SLCC subs</t>
  </si>
  <si>
    <t>Half paid by GOTW - full amount around £110.00</t>
  </si>
  <si>
    <t>Information Commissoner</t>
  </si>
  <si>
    <t>ROSPA</t>
  </si>
  <si>
    <t>Play equipement inspection</t>
  </si>
  <si>
    <t>Website</t>
  </si>
  <si>
    <t>Electricity for Street Lights</t>
  </si>
  <si>
    <t>Lights not adopted by ERYC</t>
  </si>
  <si>
    <t>Election</t>
  </si>
  <si>
    <t>Project funding</t>
  </si>
  <si>
    <t>Don’t use for budgeting purposes as not fixed</t>
  </si>
  <si>
    <t>Web links</t>
  </si>
  <si>
    <t>Suggested precept for 2018/19</t>
  </si>
  <si>
    <t xml:space="preserve">BUDGET 2019-20 </t>
  </si>
  <si>
    <r>
      <rPr>
        <u/>
        <sz val="12"/>
        <color theme="1"/>
        <rFont val="Calibri"/>
        <family val="2"/>
        <scheme val="minor"/>
      </rPr>
      <t>Less</t>
    </r>
    <r>
      <rPr>
        <sz val="12"/>
        <color theme="1"/>
        <rFont val="Calibri"/>
        <family val="2"/>
        <scheme val="minor"/>
      </rPr>
      <t xml:space="preserve"> transfers to savings account</t>
    </r>
  </si>
  <si>
    <t>Election Fund</t>
  </si>
  <si>
    <t>Project Fund</t>
  </si>
  <si>
    <t>Doran Curley Fund (beck committee)</t>
  </si>
  <si>
    <t>Church</t>
  </si>
  <si>
    <t>Opening balance</t>
  </si>
  <si>
    <t>April</t>
  </si>
  <si>
    <t>Transfer from current account</t>
  </si>
  <si>
    <t>FUNDS</t>
  </si>
  <si>
    <t>ERYC</t>
  </si>
  <si>
    <t>Langlands</t>
  </si>
  <si>
    <t>Cheque 101409</t>
  </si>
  <si>
    <t>Cheque 101408</t>
  </si>
  <si>
    <t>Budget Comparison (Financial Regulations 4.8)</t>
  </si>
  <si>
    <t>NEW FOR 2020</t>
  </si>
  <si>
    <t>3rd May</t>
  </si>
  <si>
    <t>18th May</t>
  </si>
  <si>
    <t xml:space="preserve">28th May </t>
  </si>
  <si>
    <t>May</t>
  </si>
  <si>
    <t>A &amp; G Layton</t>
  </si>
  <si>
    <t>20th June</t>
  </si>
  <si>
    <t xml:space="preserve"> / Travel</t>
  </si>
  <si>
    <t>Shiptonthorpe Charities</t>
  </si>
  <si>
    <t>Steve Wilcock</t>
  </si>
  <si>
    <t>Mouse House</t>
  </si>
  <si>
    <t>Mike Walker</t>
  </si>
  <si>
    <t>Cheque 101412</t>
  </si>
  <si>
    <t>Cheque 101413</t>
  </si>
  <si>
    <t>Cheque 101411</t>
  </si>
  <si>
    <t>Cheque 101470</t>
  </si>
  <si>
    <t>19/20-1</t>
  </si>
  <si>
    <t>19/20-2</t>
  </si>
  <si>
    <t>19/20-3</t>
  </si>
  <si>
    <t>19/20-4</t>
  </si>
  <si>
    <t>19/20-5</t>
  </si>
  <si>
    <t>19/20-6</t>
  </si>
  <si>
    <t>19/20-7</t>
  </si>
  <si>
    <t>19/20-8</t>
  </si>
  <si>
    <t>19/20-9</t>
  </si>
  <si>
    <t>19/20-10</t>
  </si>
  <si>
    <t>19/20-11</t>
  </si>
  <si>
    <t>19/20-12</t>
  </si>
  <si>
    <t>19/20-13</t>
  </si>
  <si>
    <t>19/20-14</t>
  </si>
  <si>
    <t>19/20-15</t>
  </si>
  <si>
    <t>19/20-16</t>
  </si>
  <si>
    <t>19/20-17</t>
  </si>
  <si>
    <t>19/20-18</t>
  </si>
  <si>
    <t>19/20-19</t>
  </si>
  <si>
    <t>19/20-20</t>
  </si>
  <si>
    <t>19/20-21</t>
  </si>
  <si>
    <t>19/20-22</t>
  </si>
  <si>
    <t>19/20-23</t>
  </si>
  <si>
    <t>R J Rotherham</t>
  </si>
  <si>
    <t>R19/20-1</t>
  </si>
  <si>
    <t>R19/20-2</t>
  </si>
  <si>
    <t>June</t>
  </si>
  <si>
    <t>HSBC</t>
  </si>
  <si>
    <t>Grass cutting - playing fields</t>
  </si>
  <si>
    <t>July</t>
  </si>
  <si>
    <t>2nd July</t>
  </si>
  <si>
    <t>3rd July</t>
  </si>
  <si>
    <t>Catherine Simpson (petty cash balance)</t>
  </si>
  <si>
    <t>12th July</t>
  </si>
  <si>
    <t>Richard Dixon</t>
  </si>
  <si>
    <t>CMB Computers</t>
  </si>
  <si>
    <t>18th July</t>
  </si>
  <si>
    <t>25th July</t>
  </si>
  <si>
    <t>26th July</t>
  </si>
  <si>
    <t>Mrs A Black</t>
  </si>
  <si>
    <t>31st July</t>
  </si>
  <si>
    <t>Full Bank Reconciliation  - 31st July 2019</t>
  </si>
  <si>
    <t>Balance per Bank Statement 31st July 2019</t>
  </si>
  <si>
    <t>4 months to 31st July 2019</t>
  </si>
  <si>
    <t>4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</si>
</sst>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 applyBorder="1"/>
    <xf numFmtId="166" fontId="1" fillId="0" borderId="0" xfId="0" applyNumberFormat="1" applyFont="1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9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" fillId="0" borderId="0" xfId="0" applyNumberFormat="1" applyFont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0" fillId="3" borderId="0" xfId="0" applyFill="1"/>
    <xf numFmtId="168" fontId="0" fillId="0" borderId="2" xfId="0" applyNumberFormat="1" applyBorder="1"/>
    <xf numFmtId="0" fontId="17" fillId="0" borderId="0" xfId="0" applyFont="1"/>
    <xf numFmtId="0" fontId="18" fillId="0" borderId="0" xfId="0" applyFont="1"/>
    <xf numFmtId="3" fontId="0" fillId="0" borderId="4" xfId="0" applyNumberFormat="1" applyBorder="1"/>
    <xf numFmtId="0" fontId="0" fillId="3" borderId="8" xfId="0" applyFill="1" applyBorder="1"/>
    <xf numFmtId="0" fontId="0" fillId="0" borderId="6" xfId="0" applyBorder="1"/>
    <xf numFmtId="2" fontId="0" fillId="0" borderId="6" xfId="0" applyNumberFormat="1" applyBorder="1"/>
    <xf numFmtId="2" fontId="14" fillId="0" borderId="0" xfId="0" applyNumberFormat="1" applyFont="1"/>
    <xf numFmtId="2" fontId="1" fillId="2" borderId="0" xfId="0" applyNumberFormat="1" applyFont="1" applyFill="1"/>
    <xf numFmtId="2" fontId="1" fillId="0" borderId="0" xfId="0" applyNumberFormat="1" applyFont="1"/>
    <xf numFmtId="2" fontId="1" fillId="0" borderId="0" xfId="0" applyNumberFormat="1" applyFont="1" applyFill="1"/>
    <xf numFmtId="166" fontId="21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2" fontId="0" fillId="0" borderId="15" xfId="0" applyNumberFormat="1" applyBorder="1"/>
    <xf numFmtId="2" fontId="0" fillId="0" borderId="16" xfId="0" applyNumberFormat="1" applyBorder="1"/>
    <xf numFmtId="2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0" fillId="0" borderId="1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opLeftCell="A7" workbookViewId="0">
      <selection activeCell="F38" sqref="F38"/>
    </sheetView>
  </sheetViews>
  <sheetFormatPr defaultRowHeight="15" x14ac:dyDescent="0.25"/>
  <cols>
    <col min="1" max="1" width="57.28515625" customWidth="1"/>
    <col min="2" max="3" width="12.85546875" style="29" customWidth="1"/>
  </cols>
  <sheetData>
    <row r="1" spans="1:3" ht="15.75" x14ac:dyDescent="0.25">
      <c r="A1" s="25" t="s">
        <v>80</v>
      </c>
    </row>
    <row r="2" spans="1:3" ht="15.75" x14ac:dyDescent="0.25">
      <c r="A2" s="26"/>
    </row>
    <row r="3" spans="1:3" ht="15.75" x14ac:dyDescent="0.25">
      <c r="A3" s="25" t="s">
        <v>209</v>
      </c>
    </row>
    <row r="4" spans="1:3" ht="15.75" x14ac:dyDescent="0.25">
      <c r="A4" s="27"/>
      <c r="B4" s="30" t="s">
        <v>0</v>
      </c>
      <c r="C4" s="30" t="s">
        <v>0</v>
      </c>
    </row>
    <row r="5" spans="1:3" ht="15.75" x14ac:dyDescent="0.25">
      <c r="A5" s="27" t="s">
        <v>1</v>
      </c>
    </row>
    <row r="6" spans="1:3" ht="15.75" x14ac:dyDescent="0.25">
      <c r="A6" s="28" t="s">
        <v>210</v>
      </c>
      <c r="B6" s="29">
        <v>12127.14</v>
      </c>
    </row>
    <row r="7" spans="1:3" ht="15.75" x14ac:dyDescent="0.25">
      <c r="A7" s="28" t="s">
        <v>2</v>
      </c>
    </row>
    <row r="8" spans="1:3" ht="15.75" x14ac:dyDescent="0.25">
      <c r="A8" s="28" t="s">
        <v>3</v>
      </c>
      <c r="B8" s="73"/>
    </row>
    <row r="9" spans="1:3" ht="15.75" x14ac:dyDescent="0.25">
      <c r="A9" s="26"/>
      <c r="B9" s="23"/>
      <c r="C9" s="31">
        <f>SUM(B6:B7)-B8</f>
        <v>12127.14</v>
      </c>
    </row>
    <row r="10" spans="1:3" ht="15.75" x14ac:dyDescent="0.25">
      <c r="A10" s="26" t="s">
        <v>67</v>
      </c>
    </row>
    <row r="11" spans="1:3" ht="15.75" x14ac:dyDescent="0.25">
      <c r="A11" s="26" t="s">
        <v>210</v>
      </c>
      <c r="B11" s="29">
        <v>21119.51</v>
      </c>
    </row>
    <row r="12" spans="1:3" ht="15.75" x14ac:dyDescent="0.25">
      <c r="A12" s="26"/>
      <c r="B12" s="23"/>
      <c r="C12" s="29">
        <f>SUM(B11:B11)</f>
        <v>21119.51</v>
      </c>
    </row>
    <row r="13" spans="1:3" ht="15.75" x14ac:dyDescent="0.25">
      <c r="A13" s="26"/>
      <c r="B13" s="50"/>
      <c r="C13" s="50"/>
    </row>
    <row r="14" spans="1:3" ht="16.5" thickBot="1" x14ac:dyDescent="0.3">
      <c r="A14" s="26" t="s">
        <v>72</v>
      </c>
      <c r="B14" s="50"/>
      <c r="C14" s="48">
        <f>SUM(C9:C12)</f>
        <v>33246.649999999994</v>
      </c>
    </row>
    <row r="15" spans="1:3" s="3" customFormat="1" ht="16.5" thickTop="1" x14ac:dyDescent="0.25">
      <c r="A15" s="26"/>
      <c r="B15" s="29"/>
      <c r="C15" s="32"/>
    </row>
    <row r="16" spans="1:3" ht="15.75" x14ac:dyDescent="0.25">
      <c r="A16" s="25" t="s">
        <v>4</v>
      </c>
      <c r="C16" s="32"/>
    </row>
    <row r="17" spans="1:3" ht="15.75" x14ac:dyDescent="0.25">
      <c r="A17" s="25"/>
      <c r="C17" s="32"/>
    </row>
    <row r="18" spans="1:3" ht="15.75" x14ac:dyDescent="0.25">
      <c r="A18" s="27" t="s">
        <v>68</v>
      </c>
      <c r="B18" s="49"/>
      <c r="C18" s="32"/>
    </row>
    <row r="19" spans="1:3" ht="15.75" x14ac:dyDescent="0.25">
      <c r="A19" s="26" t="s">
        <v>48</v>
      </c>
      <c r="B19" s="29">
        <v>11590.26</v>
      </c>
    </row>
    <row r="20" spans="1:3" ht="15.75" x14ac:dyDescent="0.25">
      <c r="A20" s="26" t="s">
        <v>5</v>
      </c>
      <c r="B20" s="29">
        <f>'Cash book'!E57-'Cash book'!K57</f>
        <v>11254.89</v>
      </c>
    </row>
    <row r="21" spans="1:3" ht="15.75" x14ac:dyDescent="0.25">
      <c r="A21" s="26" t="s">
        <v>6</v>
      </c>
      <c r="B21" s="29">
        <f>'Cash book'!F57</f>
        <v>9582.01</v>
      </c>
    </row>
    <row r="22" spans="1:3" ht="15.75" x14ac:dyDescent="0.25">
      <c r="A22" s="26" t="s">
        <v>7</v>
      </c>
      <c r="B22" s="23">
        <f>B19+B20-B21</f>
        <v>13263.140000000001</v>
      </c>
    </row>
    <row r="23" spans="1:3" ht="15.75" x14ac:dyDescent="0.25">
      <c r="A23" s="26" t="s">
        <v>138</v>
      </c>
      <c r="B23" s="29">
        <f>'Cash book'!AE57</f>
        <v>1136</v>
      </c>
    </row>
    <row r="24" spans="1:3" ht="15.75" x14ac:dyDescent="0.25">
      <c r="A24" s="26"/>
    </row>
    <row r="25" spans="1:3" ht="15.75" x14ac:dyDescent="0.25">
      <c r="A25" s="26"/>
      <c r="C25" s="29">
        <f>B22-B23</f>
        <v>12127.140000000001</v>
      </c>
    </row>
    <row r="26" spans="1:3" ht="15.75" x14ac:dyDescent="0.25">
      <c r="A26" s="27" t="s">
        <v>69</v>
      </c>
      <c r="B26" s="50"/>
      <c r="C26" s="50"/>
    </row>
    <row r="27" spans="1:3" ht="15.75" x14ac:dyDescent="0.25">
      <c r="A27" s="26" t="s">
        <v>48</v>
      </c>
      <c r="B27" s="50">
        <v>19973.400000000001</v>
      </c>
      <c r="C27" s="50"/>
    </row>
    <row r="28" spans="1:3" ht="15.75" x14ac:dyDescent="0.25">
      <c r="A28" s="26" t="s">
        <v>139</v>
      </c>
      <c r="B28" s="50">
        <f>'Savings Account'!C18-'Savings Account'!C5</f>
        <v>100</v>
      </c>
      <c r="C28" s="50"/>
    </row>
    <row r="29" spans="1:3" ht="15.75" x14ac:dyDescent="0.25">
      <c r="A29" s="26" t="s">
        <v>140</v>
      </c>
      <c r="B29" s="50">
        <f>'Savings Account'!D18-'Savings Account'!D5</f>
        <v>368</v>
      </c>
      <c r="C29" s="50"/>
    </row>
    <row r="30" spans="1:3" ht="15.75" x14ac:dyDescent="0.25">
      <c r="A30" s="26" t="s">
        <v>115</v>
      </c>
      <c r="B30" s="50">
        <f>'Savings Account'!E18-'Savings Account'!E5</f>
        <v>668</v>
      </c>
      <c r="C30" s="50"/>
    </row>
    <row r="31" spans="1:3" ht="15.75" x14ac:dyDescent="0.25">
      <c r="A31" s="26" t="s">
        <v>85</v>
      </c>
      <c r="B31" s="50">
        <f>'Savings Account'!F18-'Savings Account'!F5</f>
        <v>0</v>
      </c>
      <c r="C31" s="50"/>
    </row>
    <row r="32" spans="1:3" ht="15.75" x14ac:dyDescent="0.25">
      <c r="A32" s="26" t="s">
        <v>141</v>
      </c>
      <c r="B32" s="50">
        <f>'Savings Account'!G18-'Savings Account'!G5</f>
        <v>0</v>
      </c>
      <c r="C32" s="50"/>
    </row>
    <row r="33" spans="1:3" ht="15.75" x14ac:dyDescent="0.25">
      <c r="A33" s="26" t="s">
        <v>70</v>
      </c>
      <c r="B33" s="50">
        <f>'Savings Account'!I18</f>
        <v>10.11</v>
      </c>
      <c r="C33" s="50"/>
    </row>
    <row r="34" spans="1:3" ht="15.75" x14ac:dyDescent="0.25">
      <c r="A34" s="26"/>
      <c r="B34" s="50"/>
      <c r="C34" s="50"/>
    </row>
    <row r="35" spans="1:3" ht="15.75" x14ac:dyDescent="0.25">
      <c r="A35" s="26" t="s">
        <v>71</v>
      </c>
      <c r="B35" s="51"/>
      <c r="C35" s="50">
        <f>SUM(B27:B33)</f>
        <v>21119.510000000002</v>
      </c>
    </row>
    <row r="37" spans="1:3" ht="15.75" x14ac:dyDescent="0.25">
      <c r="A37" s="26"/>
      <c r="B37" s="50"/>
      <c r="C37" s="50"/>
    </row>
    <row r="38" spans="1:3" ht="16.5" thickBot="1" x14ac:dyDescent="0.3">
      <c r="A38" s="26" t="s">
        <v>72</v>
      </c>
      <c r="B38" s="50"/>
      <c r="C38" s="48">
        <f>SUM(C25:C36)</f>
        <v>33246.65</v>
      </c>
    </row>
    <row r="39" spans="1:3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H65"/>
  <sheetViews>
    <sheetView tabSelected="1" topLeftCell="Q1" workbookViewId="0">
      <pane ySplit="3" topLeftCell="A49" activePane="bottomLeft" state="frozen"/>
      <selection pane="bottomLeft" activeCell="AG58" sqref="AG58"/>
    </sheetView>
  </sheetViews>
  <sheetFormatPr defaultRowHeight="15" x14ac:dyDescent="0.25"/>
  <cols>
    <col min="1" max="1" width="11.28515625" bestFit="1" customWidth="1"/>
    <col min="2" max="2" width="23.28515625" customWidth="1"/>
    <col min="3" max="3" width="16.28515625" customWidth="1"/>
    <col min="4" max="4" width="10.28515625" customWidth="1"/>
    <col min="5" max="5" width="8.85546875" customWidth="1"/>
    <col min="6" max="6" width="9.5703125" bestFit="1" customWidth="1"/>
    <col min="7" max="7" width="11.5703125" customWidth="1"/>
    <col min="8" max="8" width="7.7109375" customWidth="1"/>
    <col min="9" max="9" width="16.85546875" bestFit="1" customWidth="1"/>
    <col min="10" max="12" width="10.5703125" customWidth="1"/>
    <col min="13" max="13" width="13.28515625" customWidth="1"/>
    <col min="14" max="15" width="11" customWidth="1"/>
    <col min="16" max="16" width="8.28515625" customWidth="1"/>
    <col min="17" max="17" width="8.85546875" customWidth="1"/>
    <col min="18" max="18" width="9.140625" customWidth="1"/>
    <col min="19" max="19" width="12.28515625" customWidth="1"/>
    <col min="20" max="20" width="5.7109375" customWidth="1"/>
    <col min="21" max="21" width="12.7109375" customWidth="1"/>
    <col min="22" max="22" width="8.42578125" customWidth="1"/>
    <col min="23" max="23" width="16.5703125" customWidth="1"/>
    <col min="24" max="24" width="10.140625" customWidth="1"/>
    <col min="25" max="25" width="11.140625" customWidth="1"/>
    <col min="26" max="26" width="8.85546875" customWidth="1"/>
    <col min="27" max="27" width="9.28515625" customWidth="1"/>
    <col min="28" max="28" width="7.7109375" customWidth="1"/>
    <col min="29" max="29" width="8.7109375" customWidth="1"/>
    <col min="30" max="30" width="9.42578125" customWidth="1"/>
    <col min="31" max="31" width="17.85546875" customWidth="1"/>
    <col min="32" max="32" width="9.42578125" customWidth="1"/>
    <col min="33" max="33" width="12.28515625" customWidth="1"/>
    <col min="34" max="34" width="9.85546875" customWidth="1"/>
  </cols>
  <sheetData>
    <row r="1" spans="1:34" ht="41.25" customHeight="1" x14ac:dyDescent="0.25">
      <c r="A1" s="3" t="s">
        <v>39</v>
      </c>
    </row>
    <row r="2" spans="1:34" ht="21" x14ac:dyDescent="0.35">
      <c r="G2" s="6" t="s">
        <v>30</v>
      </c>
      <c r="H2" s="6"/>
      <c r="L2" s="6"/>
      <c r="M2" s="63" t="s">
        <v>44</v>
      </c>
      <c r="N2" s="3"/>
      <c r="O2" s="3"/>
      <c r="P2" s="3"/>
      <c r="Q2" s="3"/>
      <c r="AG2" s="6" t="s">
        <v>74</v>
      </c>
    </row>
    <row r="3" spans="1:34" x14ac:dyDescent="0.25">
      <c r="A3" s="3" t="s">
        <v>40</v>
      </c>
      <c r="B3" s="3" t="s">
        <v>33</v>
      </c>
      <c r="C3" s="3" t="s">
        <v>52</v>
      </c>
      <c r="D3" s="3" t="s">
        <v>41</v>
      </c>
      <c r="E3" s="3" t="s">
        <v>42</v>
      </c>
      <c r="F3" s="3" t="s">
        <v>43</v>
      </c>
      <c r="G3" s="3" t="s">
        <v>15</v>
      </c>
      <c r="H3" s="3" t="s">
        <v>107</v>
      </c>
      <c r="I3" s="3" t="s">
        <v>45</v>
      </c>
      <c r="J3" s="3" t="s">
        <v>54</v>
      </c>
      <c r="K3" s="3" t="s">
        <v>64</v>
      </c>
      <c r="L3" s="3" t="s">
        <v>31</v>
      </c>
      <c r="M3" s="3" t="s">
        <v>46</v>
      </c>
      <c r="N3" s="3" t="s">
        <v>55</v>
      </c>
      <c r="O3" s="3" t="s">
        <v>105</v>
      </c>
      <c r="P3" s="3" t="s">
        <v>159</v>
      </c>
      <c r="Q3" s="3" t="s">
        <v>50</v>
      </c>
      <c r="R3" s="3" t="s">
        <v>91</v>
      </c>
      <c r="S3" s="3" t="s">
        <v>89</v>
      </c>
      <c r="T3" s="3" t="s">
        <v>83</v>
      </c>
      <c r="U3" s="3" t="s">
        <v>87</v>
      </c>
      <c r="V3" s="3" t="s">
        <v>34</v>
      </c>
      <c r="W3" s="3" t="s">
        <v>88</v>
      </c>
      <c r="X3" s="3" t="s">
        <v>99</v>
      </c>
      <c r="Y3" s="3" t="s">
        <v>82</v>
      </c>
      <c r="Z3" s="3" t="s">
        <v>90</v>
      </c>
      <c r="AA3" s="3" t="s">
        <v>49</v>
      </c>
      <c r="AB3" s="3" t="s">
        <v>47</v>
      </c>
      <c r="AC3" s="3" t="s">
        <v>22</v>
      </c>
      <c r="AD3" s="3" t="s">
        <v>31</v>
      </c>
      <c r="AE3" s="64" t="s">
        <v>79</v>
      </c>
      <c r="AF3" s="3" t="s">
        <v>58</v>
      </c>
      <c r="AG3" s="3" t="s">
        <v>75</v>
      </c>
      <c r="AH3" s="3" t="s">
        <v>76</v>
      </c>
    </row>
    <row r="4" spans="1:34" x14ac:dyDescent="0.25">
      <c r="AG4" t="s">
        <v>77</v>
      </c>
      <c r="AH4" t="s">
        <v>77</v>
      </c>
    </row>
    <row r="5" spans="1:34" x14ac:dyDescent="0.25">
      <c r="AG5" s="52">
        <v>11590.26</v>
      </c>
      <c r="AH5" s="60">
        <v>19973.400000000001</v>
      </c>
    </row>
    <row r="6" spans="1:34" x14ac:dyDescent="0.25">
      <c r="A6" t="s">
        <v>92</v>
      </c>
      <c r="B6" t="s">
        <v>82</v>
      </c>
      <c r="C6" t="s">
        <v>93</v>
      </c>
      <c r="D6" t="s">
        <v>168</v>
      </c>
      <c r="E6" s="33"/>
      <c r="F6" s="22">
        <v>244.19</v>
      </c>
      <c r="G6" s="33"/>
      <c r="H6" s="11"/>
      <c r="I6" s="11"/>
      <c r="J6" s="11"/>
      <c r="K6" s="11"/>
      <c r="L6" s="22">
        <f>SUM(G6:K6)</f>
        <v>0</v>
      </c>
      <c r="M6" s="36"/>
      <c r="N6" s="11"/>
      <c r="O6" s="11"/>
      <c r="P6" s="22"/>
      <c r="Q6" s="11"/>
      <c r="R6" s="11"/>
      <c r="S6" s="11"/>
      <c r="T6" s="11"/>
      <c r="U6" s="11"/>
      <c r="V6" s="11"/>
      <c r="W6" s="11"/>
      <c r="X6" s="11"/>
      <c r="Y6" s="11">
        <v>244.19</v>
      </c>
      <c r="Z6" s="11"/>
      <c r="AA6" s="11"/>
      <c r="AB6" s="11"/>
      <c r="AC6" s="11"/>
      <c r="AD6" s="22">
        <f>SUM(M6:AC6)</f>
        <v>244.19</v>
      </c>
      <c r="AE6" s="36"/>
      <c r="AF6" s="81">
        <v>20</v>
      </c>
      <c r="AG6" s="38">
        <f>AG5+L6-AD6-K6-AE6</f>
        <v>11346.07</v>
      </c>
      <c r="AH6" s="39">
        <f t="shared" ref="AH6:AH13" si="0">AH5+K6</f>
        <v>19973.400000000001</v>
      </c>
    </row>
    <row r="7" spans="1:34" x14ac:dyDescent="0.25">
      <c r="A7" t="s">
        <v>94</v>
      </c>
      <c r="B7" t="s">
        <v>59</v>
      </c>
      <c r="C7" t="s">
        <v>93</v>
      </c>
      <c r="D7" t="s">
        <v>169</v>
      </c>
      <c r="E7" s="34"/>
      <c r="F7" s="10">
        <v>327.60000000000002</v>
      </c>
      <c r="G7" s="34"/>
      <c r="H7" s="9"/>
      <c r="I7" s="9"/>
      <c r="J7" s="9"/>
      <c r="K7" s="9"/>
      <c r="L7" s="10">
        <f t="shared" ref="L7:L46" si="1">SUM(G7:J7)</f>
        <v>0</v>
      </c>
      <c r="M7" s="38">
        <v>327.60000000000002</v>
      </c>
      <c r="N7" s="9"/>
      <c r="O7" s="9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>
        <f t="shared" ref="AD7:AD56" si="2">SUM(M7:AC7)</f>
        <v>327.60000000000002</v>
      </c>
      <c r="AE7" s="38"/>
      <c r="AF7" s="67"/>
      <c r="AG7" s="38">
        <f t="shared" ref="AG7:AG43" si="3">AG6+L7-AD7-K7-AE7</f>
        <v>11018.47</v>
      </c>
      <c r="AH7" s="39">
        <f t="shared" si="0"/>
        <v>19973.400000000001</v>
      </c>
    </row>
    <row r="8" spans="1:34" x14ac:dyDescent="0.25">
      <c r="B8" t="s">
        <v>51</v>
      </c>
      <c r="C8" t="s">
        <v>93</v>
      </c>
      <c r="D8" t="s">
        <v>170</v>
      </c>
      <c r="E8" s="34"/>
      <c r="F8" s="10">
        <v>2.4</v>
      </c>
      <c r="G8" s="34"/>
      <c r="H8" s="9"/>
      <c r="I8" s="9"/>
      <c r="J8" s="9"/>
      <c r="K8" s="9"/>
      <c r="L8" s="10">
        <f t="shared" si="1"/>
        <v>0</v>
      </c>
      <c r="M8" s="38">
        <v>2.4</v>
      </c>
      <c r="N8" s="9"/>
      <c r="O8" s="9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9"/>
      <c r="AC8" s="9"/>
      <c r="AD8" s="10">
        <f t="shared" si="2"/>
        <v>2.4</v>
      </c>
      <c r="AE8" s="38"/>
      <c r="AF8" s="67"/>
      <c r="AG8" s="38">
        <f t="shared" si="3"/>
        <v>11016.07</v>
      </c>
      <c r="AH8" s="39">
        <f t="shared" si="0"/>
        <v>19973.400000000001</v>
      </c>
    </row>
    <row r="9" spans="1:34" x14ac:dyDescent="0.25">
      <c r="A9" t="s">
        <v>96</v>
      </c>
      <c r="B9" t="s">
        <v>95</v>
      </c>
      <c r="C9" t="s">
        <v>93</v>
      </c>
      <c r="D9" t="s">
        <v>171</v>
      </c>
      <c r="E9" s="38"/>
      <c r="F9" s="10">
        <v>300.27</v>
      </c>
      <c r="G9" s="38"/>
      <c r="H9" s="10"/>
      <c r="I9" s="10"/>
      <c r="J9" s="10"/>
      <c r="K9" s="10"/>
      <c r="L9" s="10">
        <f t="shared" si="1"/>
        <v>0</v>
      </c>
      <c r="M9" s="38"/>
      <c r="N9" s="10"/>
      <c r="O9" s="10"/>
      <c r="P9" s="10"/>
      <c r="Q9" s="10"/>
      <c r="R9" s="10"/>
      <c r="S9" s="10"/>
      <c r="T9" s="10"/>
      <c r="U9" s="10"/>
      <c r="V9" s="10">
        <v>300.27</v>
      </c>
      <c r="W9" s="10"/>
      <c r="X9" s="10"/>
      <c r="Y9" s="10"/>
      <c r="Z9" s="10"/>
      <c r="AA9" s="10"/>
      <c r="AB9" s="10"/>
      <c r="AC9" s="10"/>
      <c r="AD9" s="10">
        <f t="shared" si="2"/>
        <v>300.27</v>
      </c>
      <c r="AE9" s="38"/>
      <c r="AF9" s="68"/>
      <c r="AG9" s="38">
        <f t="shared" si="3"/>
        <v>10715.8</v>
      </c>
      <c r="AH9" s="39">
        <f t="shared" si="0"/>
        <v>19973.400000000001</v>
      </c>
    </row>
    <row r="10" spans="1:34" x14ac:dyDescent="0.25">
      <c r="B10" t="s">
        <v>97</v>
      </c>
      <c r="C10" t="s">
        <v>93</v>
      </c>
      <c r="D10" t="s">
        <v>172</v>
      </c>
      <c r="E10" s="38"/>
      <c r="F10" s="10">
        <v>120</v>
      </c>
      <c r="G10" s="38"/>
      <c r="H10" s="10"/>
      <c r="I10" s="10"/>
      <c r="J10" s="10"/>
      <c r="K10" s="10"/>
      <c r="L10" s="10">
        <f t="shared" si="1"/>
        <v>0</v>
      </c>
      <c r="M10" s="38"/>
      <c r="N10" s="10"/>
      <c r="O10" s="10"/>
      <c r="P10" s="10"/>
      <c r="Q10" s="10">
        <v>120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f t="shared" si="2"/>
        <v>120</v>
      </c>
      <c r="AE10" s="38"/>
      <c r="AF10" s="68">
        <v>20</v>
      </c>
      <c r="AG10" s="38">
        <f t="shared" si="3"/>
        <v>10595.8</v>
      </c>
      <c r="AH10" s="39">
        <f t="shared" si="0"/>
        <v>19973.400000000001</v>
      </c>
    </row>
    <row r="11" spans="1:34" x14ac:dyDescent="0.25">
      <c r="B11" t="s">
        <v>98</v>
      </c>
      <c r="C11" t="s">
        <v>93</v>
      </c>
      <c r="D11" t="s">
        <v>173</v>
      </c>
      <c r="E11" s="38"/>
      <c r="F11" s="10">
        <v>0.47</v>
      </c>
      <c r="G11" s="38"/>
      <c r="H11" s="10"/>
      <c r="I11" s="10"/>
      <c r="J11" s="10"/>
      <c r="K11" s="10"/>
      <c r="L11" s="10">
        <f>SUM(G11:K11)</f>
        <v>0</v>
      </c>
      <c r="M11" s="3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v>0.47</v>
      </c>
      <c r="Y11" s="10"/>
      <c r="Z11" s="10"/>
      <c r="AA11" s="10"/>
      <c r="AB11" s="10"/>
      <c r="AC11" s="10"/>
      <c r="AD11" s="10">
        <f t="shared" si="2"/>
        <v>0.47</v>
      </c>
      <c r="AE11" s="38"/>
      <c r="AF11" s="68">
        <v>0.02</v>
      </c>
      <c r="AG11" s="38">
        <f t="shared" si="3"/>
        <v>10595.33</v>
      </c>
      <c r="AH11" s="39">
        <f t="shared" si="0"/>
        <v>19973.400000000001</v>
      </c>
    </row>
    <row r="12" spans="1:34" x14ac:dyDescent="0.25">
      <c r="B12" t="s">
        <v>59</v>
      </c>
      <c r="C12" t="s">
        <v>93</v>
      </c>
      <c r="D12" t="s">
        <v>174</v>
      </c>
      <c r="E12" s="38"/>
      <c r="F12" s="10">
        <v>12.3</v>
      </c>
      <c r="G12" s="38"/>
      <c r="H12" s="10"/>
      <c r="I12" s="10"/>
      <c r="J12" s="10"/>
      <c r="K12" s="10"/>
      <c r="L12" s="10">
        <f>SUM(G12:K12)</f>
        <v>0</v>
      </c>
      <c r="M12" s="38"/>
      <c r="N12" s="10"/>
      <c r="O12" s="10"/>
      <c r="P12" s="10">
        <v>12.3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f t="shared" si="2"/>
        <v>12.3</v>
      </c>
      <c r="AE12" s="38"/>
      <c r="AF12" s="68"/>
      <c r="AG12" s="38">
        <f t="shared" si="3"/>
        <v>10583.03</v>
      </c>
      <c r="AH12" s="39">
        <f t="shared" si="0"/>
        <v>19973.400000000001</v>
      </c>
    </row>
    <row r="13" spans="1:34" x14ac:dyDescent="0.25">
      <c r="A13" t="s">
        <v>100</v>
      </c>
      <c r="B13" t="s">
        <v>98</v>
      </c>
      <c r="C13" t="s">
        <v>93</v>
      </c>
      <c r="D13" t="s">
        <v>175</v>
      </c>
      <c r="E13" s="38"/>
      <c r="F13" s="10">
        <v>222.62</v>
      </c>
      <c r="G13" s="38"/>
      <c r="H13" s="10"/>
      <c r="I13" s="10"/>
      <c r="J13" s="10"/>
      <c r="K13" s="10"/>
      <c r="L13" s="10">
        <f t="shared" si="1"/>
        <v>0</v>
      </c>
      <c r="M13" s="38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>
        <v>222.62</v>
      </c>
      <c r="Y13" s="10"/>
      <c r="Z13" s="10"/>
      <c r="AA13" s="10"/>
      <c r="AB13" s="10"/>
      <c r="AC13" s="10"/>
      <c r="AD13" s="10">
        <f t="shared" si="2"/>
        <v>222.62</v>
      </c>
      <c r="AE13" s="38"/>
      <c r="AF13" s="68">
        <v>10.6</v>
      </c>
      <c r="AG13" s="38">
        <f t="shared" si="3"/>
        <v>10360.41</v>
      </c>
      <c r="AH13" s="39">
        <f t="shared" si="0"/>
        <v>19973.400000000001</v>
      </c>
    </row>
    <row r="14" spans="1:34" x14ac:dyDescent="0.25">
      <c r="A14" t="s">
        <v>101</v>
      </c>
      <c r="B14" t="s">
        <v>102</v>
      </c>
      <c r="E14" s="38"/>
      <c r="F14" s="39"/>
      <c r="G14" s="10"/>
      <c r="H14" s="10"/>
      <c r="I14" s="10"/>
      <c r="J14" s="10"/>
      <c r="K14" s="10"/>
      <c r="L14" s="10">
        <f t="shared" si="1"/>
        <v>0</v>
      </c>
      <c r="M14" s="3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>
        <f t="shared" si="2"/>
        <v>0</v>
      </c>
      <c r="AE14" s="38">
        <v>167</v>
      </c>
      <c r="AF14" s="68"/>
      <c r="AG14" s="38">
        <f t="shared" si="3"/>
        <v>10193.41</v>
      </c>
      <c r="AH14" s="39">
        <f>AH13+K14+AE14</f>
        <v>20140.400000000001</v>
      </c>
    </row>
    <row r="15" spans="1:34" x14ac:dyDescent="0.25">
      <c r="B15" t="s">
        <v>102</v>
      </c>
      <c r="E15" s="38"/>
      <c r="F15" s="39"/>
      <c r="G15" s="10"/>
      <c r="H15" s="10"/>
      <c r="I15" s="10"/>
      <c r="J15" s="10"/>
      <c r="K15" s="10"/>
      <c r="L15" s="10">
        <f t="shared" si="1"/>
        <v>0</v>
      </c>
      <c r="M15" s="3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f t="shared" si="2"/>
        <v>0</v>
      </c>
      <c r="AE15" s="38">
        <v>25</v>
      </c>
      <c r="AF15" s="68"/>
      <c r="AG15" s="38">
        <f t="shared" si="3"/>
        <v>10168.41</v>
      </c>
      <c r="AH15" s="39">
        <f>AH14+K15+AE15</f>
        <v>20165.400000000001</v>
      </c>
    </row>
    <row r="16" spans="1:34" x14ac:dyDescent="0.25">
      <c r="B16" t="s">
        <v>102</v>
      </c>
      <c r="E16" s="38"/>
      <c r="F16" s="39"/>
      <c r="G16" s="10"/>
      <c r="H16" s="10"/>
      <c r="I16" s="10"/>
      <c r="J16" s="10"/>
      <c r="K16" s="10"/>
      <c r="L16" s="10">
        <f t="shared" si="1"/>
        <v>0</v>
      </c>
      <c r="M16" s="38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>
        <f t="shared" si="2"/>
        <v>0</v>
      </c>
      <c r="AE16" s="38">
        <v>92</v>
      </c>
      <c r="AF16" s="68"/>
      <c r="AG16" s="38">
        <f t="shared" si="3"/>
        <v>10076.41</v>
      </c>
      <c r="AH16" s="39">
        <f>AH15+K16+AE16</f>
        <v>20257.400000000001</v>
      </c>
    </row>
    <row r="17" spans="1:34" x14ac:dyDescent="0.25">
      <c r="A17" t="s">
        <v>103</v>
      </c>
      <c r="B17" t="s">
        <v>51</v>
      </c>
      <c r="C17" t="s">
        <v>104</v>
      </c>
      <c r="D17" s="76" t="s">
        <v>192</v>
      </c>
      <c r="E17" s="38">
        <v>1221.17</v>
      </c>
      <c r="F17" s="39"/>
      <c r="G17" s="10"/>
      <c r="H17" s="10"/>
      <c r="I17" s="10"/>
      <c r="J17" s="10">
        <v>1221.17</v>
      </c>
      <c r="K17" s="10"/>
      <c r="L17" s="9">
        <f t="shared" si="1"/>
        <v>1221.17</v>
      </c>
      <c r="M17" s="38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f t="shared" si="2"/>
        <v>0</v>
      </c>
      <c r="AE17" s="38"/>
      <c r="AF17" s="68"/>
      <c r="AG17" s="38">
        <f t="shared" si="3"/>
        <v>11297.58</v>
      </c>
      <c r="AH17" s="39">
        <f t="shared" ref="AH17:AH56" si="4">AH16+K17+AE17</f>
        <v>20257.400000000001</v>
      </c>
    </row>
    <row r="18" spans="1:34" x14ac:dyDescent="0.25">
      <c r="A18" t="s">
        <v>66</v>
      </c>
      <c r="B18" t="s">
        <v>147</v>
      </c>
      <c r="C18" t="s">
        <v>104</v>
      </c>
      <c r="D18" s="76" t="s">
        <v>193</v>
      </c>
      <c r="E18" s="38">
        <v>9950</v>
      </c>
      <c r="F18" s="39"/>
      <c r="G18" s="10">
        <v>9950</v>
      </c>
      <c r="H18" s="10"/>
      <c r="I18" s="10"/>
      <c r="J18" s="10"/>
      <c r="K18" s="10"/>
      <c r="L18" s="10">
        <f t="shared" si="1"/>
        <v>9950</v>
      </c>
      <c r="M18" s="3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>
        <f t="shared" si="2"/>
        <v>0</v>
      </c>
      <c r="AE18" s="38"/>
      <c r="AF18" s="68"/>
      <c r="AG18" s="38">
        <f t="shared" si="3"/>
        <v>21247.58</v>
      </c>
      <c r="AH18" s="39">
        <f t="shared" si="4"/>
        <v>20257.400000000001</v>
      </c>
    </row>
    <row r="19" spans="1:34" x14ac:dyDescent="0.25">
      <c r="B19" t="s">
        <v>148</v>
      </c>
      <c r="C19" t="s">
        <v>149</v>
      </c>
      <c r="D19" t="s">
        <v>176</v>
      </c>
      <c r="E19" s="38"/>
      <c r="F19" s="39">
        <v>144</v>
      </c>
      <c r="G19" s="10"/>
      <c r="H19" s="10"/>
      <c r="I19" s="10"/>
      <c r="J19" s="10"/>
      <c r="K19" s="10"/>
      <c r="L19" s="10">
        <f t="shared" si="1"/>
        <v>0</v>
      </c>
      <c r="M19" s="3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v>144</v>
      </c>
      <c r="AA19" s="10"/>
      <c r="AB19" s="10"/>
      <c r="AC19" s="10"/>
      <c r="AD19" s="10">
        <f t="shared" si="2"/>
        <v>144</v>
      </c>
      <c r="AE19" s="38"/>
      <c r="AF19" s="68">
        <v>24</v>
      </c>
      <c r="AG19" s="38">
        <f t="shared" si="3"/>
        <v>21103.58</v>
      </c>
      <c r="AH19" s="39">
        <f t="shared" si="4"/>
        <v>20257.400000000001</v>
      </c>
    </row>
    <row r="20" spans="1:34" x14ac:dyDescent="0.25">
      <c r="B20" t="s">
        <v>148</v>
      </c>
      <c r="C20" t="s">
        <v>150</v>
      </c>
      <c r="D20" t="s">
        <v>177</v>
      </c>
      <c r="E20" s="38"/>
      <c r="F20" s="39">
        <v>1346.35</v>
      </c>
      <c r="G20" s="10"/>
      <c r="H20" s="10"/>
      <c r="I20" s="10"/>
      <c r="J20" s="10"/>
      <c r="K20" s="10"/>
      <c r="L20" s="10">
        <f t="shared" si="1"/>
        <v>0</v>
      </c>
      <c r="M20" s="3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1346.35</v>
      </c>
      <c r="Z20" s="10"/>
      <c r="AA20" s="10"/>
      <c r="AB20" s="10"/>
      <c r="AC20" s="10"/>
      <c r="AD20" s="10">
        <f t="shared" si="2"/>
        <v>1346.35</v>
      </c>
      <c r="AE20" s="38"/>
      <c r="AF20" s="68">
        <v>224.39</v>
      </c>
      <c r="AG20" s="38">
        <f t="shared" si="3"/>
        <v>19757.230000000003</v>
      </c>
      <c r="AH20" s="39">
        <f t="shared" si="4"/>
        <v>20257.400000000001</v>
      </c>
    </row>
    <row r="21" spans="1:34" x14ac:dyDescent="0.25">
      <c r="E21" s="38"/>
      <c r="F21" s="39"/>
      <c r="G21" s="10"/>
      <c r="H21" s="10"/>
      <c r="I21" s="10"/>
      <c r="J21" s="10"/>
      <c r="K21" s="10"/>
      <c r="L21" s="10"/>
      <c r="M21" s="3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38"/>
      <c r="AF21" s="68"/>
      <c r="AG21" s="38"/>
      <c r="AH21" s="39"/>
    </row>
    <row r="22" spans="1:34" x14ac:dyDescent="0.25">
      <c r="A22" t="s">
        <v>153</v>
      </c>
      <c r="B22" t="s">
        <v>148</v>
      </c>
      <c r="C22" t="s">
        <v>93</v>
      </c>
      <c r="D22" t="s">
        <v>178</v>
      </c>
      <c r="E22" s="38"/>
      <c r="F22" s="39">
        <v>144</v>
      </c>
      <c r="G22" s="10"/>
      <c r="H22" s="10"/>
      <c r="I22" s="10"/>
      <c r="J22" s="10"/>
      <c r="K22" s="10"/>
      <c r="L22" s="10">
        <f t="shared" si="1"/>
        <v>0</v>
      </c>
      <c r="M22" s="3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v>144</v>
      </c>
      <c r="AA22" s="10"/>
      <c r="AB22" s="10"/>
      <c r="AC22" s="10"/>
      <c r="AD22" s="10">
        <f t="shared" si="2"/>
        <v>144</v>
      </c>
      <c r="AE22" s="38"/>
      <c r="AF22" s="68">
        <v>24</v>
      </c>
      <c r="AG22" s="38">
        <f>AG20+L22-AD22-K22-AE22</f>
        <v>19613.230000000003</v>
      </c>
      <c r="AH22" s="39">
        <f>AH20+K22+AE22</f>
        <v>20257.400000000001</v>
      </c>
    </row>
    <row r="23" spans="1:34" x14ac:dyDescent="0.25">
      <c r="A23" t="s">
        <v>154</v>
      </c>
      <c r="B23" t="s">
        <v>59</v>
      </c>
      <c r="C23" t="s">
        <v>93</v>
      </c>
      <c r="D23" t="s">
        <v>179</v>
      </c>
      <c r="E23" s="38"/>
      <c r="F23" s="39">
        <v>328.2</v>
      </c>
      <c r="G23" s="10"/>
      <c r="H23" s="10"/>
      <c r="I23" s="10"/>
      <c r="J23" s="10"/>
      <c r="K23" s="10"/>
      <c r="L23" s="10">
        <f t="shared" si="1"/>
        <v>0</v>
      </c>
      <c r="M23" s="38">
        <v>328.2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f t="shared" si="2"/>
        <v>328.2</v>
      </c>
      <c r="AE23" s="38"/>
      <c r="AF23" s="68"/>
      <c r="AG23" s="38">
        <f t="shared" si="3"/>
        <v>19285.030000000002</v>
      </c>
      <c r="AH23" s="39">
        <f t="shared" si="4"/>
        <v>20257.400000000001</v>
      </c>
    </row>
    <row r="24" spans="1:34" x14ac:dyDescent="0.25">
      <c r="B24" t="s">
        <v>51</v>
      </c>
      <c r="C24" t="s">
        <v>93</v>
      </c>
      <c r="D24" t="s">
        <v>180</v>
      </c>
      <c r="E24" s="38"/>
      <c r="F24" s="39">
        <v>1.8</v>
      </c>
      <c r="G24" s="10"/>
      <c r="H24" s="10"/>
      <c r="I24" s="10"/>
      <c r="J24" s="10"/>
      <c r="K24" s="10"/>
      <c r="L24" s="10">
        <f t="shared" si="1"/>
        <v>0</v>
      </c>
      <c r="M24" s="38">
        <v>1.8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>
        <f t="shared" si="2"/>
        <v>1.8</v>
      </c>
      <c r="AE24" s="38"/>
      <c r="AF24" s="68"/>
      <c r="AG24" s="38">
        <f t="shared" si="3"/>
        <v>19283.230000000003</v>
      </c>
      <c r="AH24" s="39">
        <f t="shared" si="4"/>
        <v>20257.400000000001</v>
      </c>
    </row>
    <row r="25" spans="1:34" x14ac:dyDescent="0.25">
      <c r="E25" s="38"/>
      <c r="F25" s="39"/>
      <c r="G25" s="10"/>
      <c r="H25" s="10"/>
      <c r="I25" s="10"/>
      <c r="J25" s="10"/>
      <c r="K25" s="10"/>
      <c r="L25" s="10">
        <f t="shared" si="1"/>
        <v>0</v>
      </c>
      <c r="M25" s="38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>
        <f t="shared" si="2"/>
        <v>0</v>
      </c>
      <c r="AE25" s="38">
        <v>167</v>
      </c>
      <c r="AF25" s="68"/>
      <c r="AG25" s="38">
        <f t="shared" si="3"/>
        <v>19116.230000000003</v>
      </c>
      <c r="AH25" s="39">
        <f t="shared" si="4"/>
        <v>20424.400000000001</v>
      </c>
    </row>
    <row r="26" spans="1:34" x14ac:dyDescent="0.25">
      <c r="A26" t="s">
        <v>155</v>
      </c>
      <c r="B26" t="s">
        <v>102</v>
      </c>
      <c r="E26" s="38"/>
      <c r="F26" s="39"/>
      <c r="G26" s="10"/>
      <c r="H26" s="10"/>
      <c r="I26" s="10"/>
      <c r="J26" s="10"/>
      <c r="K26" s="10"/>
      <c r="L26" s="10">
        <f t="shared" si="1"/>
        <v>0</v>
      </c>
      <c r="M26" s="38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f t="shared" si="2"/>
        <v>0</v>
      </c>
      <c r="AE26" s="38">
        <v>25</v>
      </c>
      <c r="AF26" s="68"/>
      <c r="AG26" s="38">
        <f t="shared" si="3"/>
        <v>19091.230000000003</v>
      </c>
      <c r="AH26" s="39">
        <f t="shared" si="4"/>
        <v>20449.400000000001</v>
      </c>
    </row>
    <row r="27" spans="1:34" x14ac:dyDescent="0.25">
      <c r="B27" t="s">
        <v>102</v>
      </c>
      <c r="E27" s="38"/>
      <c r="F27" s="39"/>
      <c r="G27" s="10"/>
      <c r="H27" s="10"/>
      <c r="I27" s="10"/>
      <c r="J27" s="10"/>
      <c r="K27" s="10"/>
      <c r="L27" s="10">
        <f t="shared" si="1"/>
        <v>0</v>
      </c>
      <c r="M27" s="38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>
        <f t="shared" si="2"/>
        <v>0</v>
      </c>
      <c r="AE27" s="38">
        <v>92</v>
      </c>
      <c r="AF27" s="68"/>
      <c r="AG27" s="38">
        <f t="shared" si="3"/>
        <v>18999.230000000003</v>
      </c>
      <c r="AH27" s="39">
        <f t="shared" si="4"/>
        <v>20541.400000000001</v>
      </c>
    </row>
    <row r="28" spans="1:34" x14ac:dyDescent="0.25">
      <c r="B28" t="s">
        <v>102</v>
      </c>
      <c r="E28" s="38"/>
      <c r="F28" s="39"/>
      <c r="G28" s="10"/>
      <c r="H28" s="10"/>
      <c r="I28" s="10"/>
      <c r="J28" s="10"/>
      <c r="K28" s="10"/>
      <c r="L28" s="10">
        <f t="shared" si="1"/>
        <v>0</v>
      </c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39">
        <f t="shared" si="2"/>
        <v>0</v>
      </c>
      <c r="AE28" s="68"/>
      <c r="AF28" s="68"/>
      <c r="AG28" s="38">
        <f t="shared" si="3"/>
        <v>18999.230000000003</v>
      </c>
      <c r="AH28" s="39">
        <f t="shared" si="4"/>
        <v>20541.400000000001</v>
      </c>
    </row>
    <row r="29" spans="1:34" x14ac:dyDescent="0.25">
      <c r="B29" t="s">
        <v>162</v>
      </c>
      <c r="C29" t="s">
        <v>93</v>
      </c>
      <c r="D29" t="s">
        <v>181</v>
      </c>
      <c r="E29" s="38"/>
      <c r="F29" s="39">
        <v>34.950000000000003</v>
      </c>
      <c r="G29" s="10"/>
      <c r="H29" s="10"/>
      <c r="I29" s="10"/>
      <c r="J29" s="10"/>
      <c r="K29" s="10"/>
      <c r="L29" s="10">
        <f t="shared" si="1"/>
        <v>0</v>
      </c>
      <c r="M29" s="38"/>
      <c r="N29" s="10"/>
      <c r="O29" s="10">
        <v>34.950000000000003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39">
        <f t="shared" si="2"/>
        <v>34.950000000000003</v>
      </c>
      <c r="AE29" s="68"/>
      <c r="AF29" s="39"/>
      <c r="AG29" s="38">
        <f t="shared" si="3"/>
        <v>18964.280000000002</v>
      </c>
      <c r="AH29" s="39">
        <f t="shared" si="4"/>
        <v>20541.400000000001</v>
      </c>
    </row>
    <row r="30" spans="1:34" x14ac:dyDescent="0.25">
      <c r="B30" t="s">
        <v>195</v>
      </c>
      <c r="E30" s="38">
        <v>10.11</v>
      </c>
      <c r="F30" s="39"/>
      <c r="G30" s="10"/>
      <c r="H30" s="10"/>
      <c r="I30" s="10"/>
      <c r="J30" s="10"/>
      <c r="K30" s="10">
        <v>10.11</v>
      </c>
      <c r="L30" s="10">
        <f>SUM(G30:K30)</f>
        <v>10.11</v>
      </c>
      <c r="M30" s="38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39">
        <f t="shared" si="2"/>
        <v>0</v>
      </c>
      <c r="AE30" s="68"/>
      <c r="AF30" s="39"/>
      <c r="AG30" s="38">
        <f t="shared" si="3"/>
        <v>18964.280000000002</v>
      </c>
      <c r="AH30" s="39">
        <f t="shared" si="4"/>
        <v>20551.510000000002</v>
      </c>
    </row>
    <row r="31" spans="1:34" x14ac:dyDescent="0.25">
      <c r="E31" s="38"/>
      <c r="F31" s="39"/>
      <c r="G31" s="10"/>
      <c r="H31" s="10"/>
      <c r="I31" s="10"/>
      <c r="J31" s="10"/>
      <c r="K31" s="10"/>
      <c r="L31" s="10">
        <f>SUM(G31:K31)</f>
        <v>0</v>
      </c>
      <c r="M31" s="38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39">
        <f t="shared" si="2"/>
        <v>0</v>
      </c>
      <c r="AE31" s="68"/>
      <c r="AF31" s="39"/>
      <c r="AG31" s="38">
        <f t="shared" si="3"/>
        <v>18964.280000000002</v>
      </c>
      <c r="AH31" s="39">
        <f t="shared" si="4"/>
        <v>20551.510000000002</v>
      </c>
    </row>
    <row r="32" spans="1:34" x14ac:dyDescent="0.25">
      <c r="A32" t="s">
        <v>158</v>
      </c>
      <c r="B32" t="s">
        <v>59</v>
      </c>
      <c r="C32" t="s">
        <v>93</v>
      </c>
      <c r="D32" t="s">
        <v>182</v>
      </c>
      <c r="E32" s="38"/>
      <c r="F32" s="39">
        <v>327.8</v>
      </c>
      <c r="G32" s="10"/>
      <c r="H32" s="10"/>
      <c r="I32" s="10"/>
      <c r="J32" s="10"/>
      <c r="K32" s="10"/>
      <c r="L32" s="10">
        <f t="shared" si="1"/>
        <v>0</v>
      </c>
      <c r="M32" s="38">
        <v>327.8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39">
        <f t="shared" si="2"/>
        <v>327.8</v>
      </c>
      <c r="AE32" s="68"/>
      <c r="AF32" s="39"/>
      <c r="AG32" s="38">
        <f>AG31+L32-AD32-K32-AE32</f>
        <v>18636.480000000003</v>
      </c>
      <c r="AH32" s="39">
        <f>AH30+K32+AE32</f>
        <v>20551.510000000002</v>
      </c>
    </row>
    <row r="33" spans="1:34" x14ac:dyDescent="0.25">
      <c r="B33" t="s">
        <v>59</v>
      </c>
      <c r="C33" t="s">
        <v>93</v>
      </c>
      <c r="D33" t="s">
        <v>183</v>
      </c>
      <c r="E33" s="38"/>
      <c r="F33" s="39">
        <v>82.2</v>
      </c>
      <c r="G33" s="10"/>
      <c r="H33" s="10"/>
      <c r="I33" s="10"/>
      <c r="J33" s="10"/>
      <c r="K33" s="10"/>
      <c r="L33" s="10">
        <f t="shared" si="1"/>
        <v>0</v>
      </c>
      <c r="M33" s="38"/>
      <c r="N33" s="10">
        <v>66</v>
      </c>
      <c r="O33" s="10"/>
      <c r="P33" s="10">
        <v>16.2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39">
        <f t="shared" si="2"/>
        <v>82.2</v>
      </c>
      <c r="AE33" s="68"/>
      <c r="AF33" s="39"/>
      <c r="AG33" s="38">
        <f t="shared" si="3"/>
        <v>18554.280000000002</v>
      </c>
      <c r="AH33" s="39">
        <f>AH30+K33+AE33</f>
        <v>20551.510000000002</v>
      </c>
    </row>
    <row r="34" spans="1:34" x14ac:dyDescent="0.25">
      <c r="B34" t="s">
        <v>51</v>
      </c>
      <c r="C34" t="s">
        <v>93</v>
      </c>
      <c r="E34" s="38"/>
      <c r="F34" s="39">
        <v>2.2000000000000002</v>
      </c>
      <c r="G34" s="10"/>
      <c r="H34" s="10"/>
      <c r="I34" s="10"/>
      <c r="J34" s="10"/>
      <c r="K34" s="10"/>
      <c r="L34" s="10">
        <f t="shared" si="1"/>
        <v>0</v>
      </c>
      <c r="M34" s="38">
        <v>2.2000000000000002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39">
        <f t="shared" si="2"/>
        <v>2.2000000000000002</v>
      </c>
      <c r="AE34" s="68"/>
      <c r="AF34" s="39"/>
      <c r="AG34" s="38">
        <f t="shared" si="3"/>
        <v>18552.080000000002</v>
      </c>
      <c r="AH34" s="39">
        <f t="shared" ref="AH34:AH42" si="5">AH32+K34+AE34</f>
        <v>20551.510000000002</v>
      </c>
    </row>
    <row r="35" spans="1:34" x14ac:dyDescent="0.25">
      <c r="B35" t="s">
        <v>160</v>
      </c>
      <c r="C35" t="s">
        <v>166</v>
      </c>
      <c r="D35" t="s">
        <v>184</v>
      </c>
      <c r="E35" s="38"/>
      <c r="F35" s="39">
        <v>376</v>
      </c>
      <c r="G35" s="10"/>
      <c r="H35" s="10"/>
      <c r="I35" s="10"/>
      <c r="J35" s="10"/>
      <c r="K35" s="10"/>
      <c r="L35" s="10">
        <f t="shared" si="1"/>
        <v>0</v>
      </c>
      <c r="M35" s="38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>
        <v>376</v>
      </c>
      <c r="AA35" s="10"/>
      <c r="AB35" s="10"/>
      <c r="AC35" s="10"/>
      <c r="AD35" s="39">
        <f t="shared" si="2"/>
        <v>376</v>
      </c>
      <c r="AE35" s="68"/>
      <c r="AF35" s="39"/>
      <c r="AG35" s="38">
        <f t="shared" si="3"/>
        <v>18176.080000000002</v>
      </c>
      <c r="AH35" s="39">
        <f t="shared" si="5"/>
        <v>20551.510000000002</v>
      </c>
    </row>
    <row r="36" spans="1:34" x14ac:dyDescent="0.25">
      <c r="B36" t="s">
        <v>161</v>
      </c>
      <c r="C36" t="s">
        <v>165</v>
      </c>
      <c r="D36" t="s">
        <v>185</v>
      </c>
      <c r="E36" s="38"/>
      <c r="F36" s="39">
        <v>672</v>
      </c>
      <c r="G36" s="10"/>
      <c r="H36" s="10"/>
      <c r="I36" s="10"/>
      <c r="J36" s="10"/>
      <c r="K36" s="10"/>
      <c r="L36" s="10">
        <f t="shared" si="1"/>
        <v>0</v>
      </c>
      <c r="M36" s="38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>
        <v>672</v>
      </c>
      <c r="Z36" s="10"/>
      <c r="AA36" s="10"/>
      <c r="AB36" s="10"/>
      <c r="AC36" s="10"/>
      <c r="AD36" s="39">
        <f t="shared" si="2"/>
        <v>672</v>
      </c>
      <c r="AE36" s="68"/>
      <c r="AF36" s="39">
        <v>112</v>
      </c>
      <c r="AG36" s="38">
        <f t="shared" si="3"/>
        <v>17504.080000000002</v>
      </c>
      <c r="AH36" s="39">
        <f t="shared" si="5"/>
        <v>20551.510000000002</v>
      </c>
    </row>
    <row r="37" spans="1:34" x14ac:dyDescent="0.25">
      <c r="B37" t="s">
        <v>157</v>
      </c>
      <c r="C37" t="s">
        <v>167</v>
      </c>
      <c r="D37" t="s">
        <v>186</v>
      </c>
      <c r="E37" s="38"/>
      <c r="F37" s="39">
        <v>537.6</v>
      </c>
      <c r="G37" s="10"/>
      <c r="H37" s="10"/>
      <c r="I37" s="10"/>
      <c r="J37" s="10"/>
      <c r="K37" s="10"/>
      <c r="L37" s="10">
        <f t="shared" si="1"/>
        <v>0</v>
      </c>
      <c r="M37" s="38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>
        <v>537.6</v>
      </c>
      <c r="AA37" s="10"/>
      <c r="AB37" s="10"/>
      <c r="AC37" s="10"/>
      <c r="AD37" s="39">
        <f t="shared" si="2"/>
        <v>537.6</v>
      </c>
      <c r="AE37" s="68"/>
      <c r="AF37" s="39">
        <v>89.6</v>
      </c>
      <c r="AG37" s="38">
        <f t="shared" si="3"/>
        <v>16966.480000000003</v>
      </c>
      <c r="AH37" s="39">
        <f t="shared" si="5"/>
        <v>20551.510000000002</v>
      </c>
    </row>
    <row r="38" spans="1:34" x14ac:dyDescent="0.25">
      <c r="B38" t="s">
        <v>163</v>
      </c>
      <c r="C38" t="s">
        <v>164</v>
      </c>
      <c r="D38" t="s">
        <v>187</v>
      </c>
      <c r="E38" s="38"/>
      <c r="F38" s="39">
        <v>1185</v>
      </c>
      <c r="G38" s="10"/>
      <c r="H38" s="10"/>
      <c r="I38" s="10"/>
      <c r="J38" s="10"/>
      <c r="K38" s="10"/>
      <c r="L38" s="10">
        <f t="shared" si="1"/>
        <v>0</v>
      </c>
      <c r="M38" s="38"/>
      <c r="N38" s="10"/>
      <c r="O38" s="10"/>
      <c r="P38" s="10"/>
      <c r="Q38" s="10"/>
      <c r="R38" s="10"/>
      <c r="S38" s="10"/>
      <c r="T38" s="10"/>
      <c r="U38" s="10"/>
      <c r="V38" s="10"/>
      <c r="W38" s="10">
        <v>1185</v>
      </c>
      <c r="X38" s="10"/>
      <c r="Y38" s="10"/>
      <c r="Z38" s="10"/>
      <c r="AA38" s="10"/>
      <c r="AB38" s="10"/>
      <c r="AC38" s="10"/>
      <c r="AD38" s="39">
        <f t="shared" si="2"/>
        <v>1185</v>
      </c>
      <c r="AE38" s="68"/>
      <c r="AF38" s="39"/>
      <c r="AG38" s="38">
        <f t="shared" si="3"/>
        <v>15781.480000000003</v>
      </c>
      <c r="AH38" s="39">
        <f t="shared" si="5"/>
        <v>20551.510000000002</v>
      </c>
    </row>
    <row r="39" spans="1:34" x14ac:dyDescent="0.25">
      <c r="B39" t="s">
        <v>148</v>
      </c>
      <c r="C39" t="s">
        <v>93</v>
      </c>
      <c r="D39" t="s">
        <v>188</v>
      </c>
      <c r="E39" s="38"/>
      <c r="F39" s="39">
        <v>288</v>
      </c>
      <c r="G39" s="10"/>
      <c r="H39" s="10"/>
      <c r="I39" s="10"/>
      <c r="J39" s="10"/>
      <c r="K39" s="10"/>
      <c r="L39" s="10">
        <f t="shared" si="1"/>
        <v>0</v>
      </c>
      <c r="M39" s="38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>
        <v>288</v>
      </c>
      <c r="AA39" s="10"/>
      <c r="AB39" s="10"/>
      <c r="AC39" s="10"/>
      <c r="AD39" s="39">
        <f t="shared" si="2"/>
        <v>288</v>
      </c>
      <c r="AE39" s="68"/>
      <c r="AF39" s="39">
        <v>48</v>
      </c>
      <c r="AG39" s="38">
        <f t="shared" si="3"/>
        <v>15493.480000000003</v>
      </c>
      <c r="AH39" s="39">
        <f t="shared" si="5"/>
        <v>20551.510000000002</v>
      </c>
    </row>
    <row r="40" spans="1:34" x14ac:dyDescent="0.25">
      <c r="B40" t="s">
        <v>191</v>
      </c>
      <c r="C40" t="s">
        <v>93</v>
      </c>
      <c r="D40" t="s">
        <v>189</v>
      </c>
      <c r="E40" s="38"/>
      <c r="F40" s="39">
        <v>324</v>
      </c>
      <c r="G40" s="10"/>
      <c r="H40" s="10"/>
      <c r="I40" s="10"/>
      <c r="J40" s="10"/>
      <c r="K40" s="10"/>
      <c r="L40" s="10">
        <f t="shared" si="1"/>
        <v>0</v>
      </c>
      <c r="M40" s="38"/>
      <c r="N40" s="10"/>
      <c r="O40" s="10"/>
      <c r="P40" s="10"/>
      <c r="Q40" s="10"/>
      <c r="R40" s="10"/>
      <c r="S40" s="10"/>
      <c r="T40" s="10"/>
      <c r="U40" s="10">
        <v>324</v>
      </c>
      <c r="V40" s="10"/>
      <c r="W40" s="10"/>
      <c r="X40" s="10"/>
      <c r="Y40" s="10"/>
      <c r="Z40" s="10"/>
      <c r="AA40" s="10"/>
      <c r="AB40" s="10"/>
      <c r="AC40" s="10"/>
      <c r="AD40" s="39">
        <f t="shared" si="2"/>
        <v>324</v>
      </c>
      <c r="AE40" s="68"/>
      <c r="AF40" s="39">
        <v>54</v>
      </c>
      <c r="AG40" s="38">
        <f t="shared" si="3"/>
        <v>15169.480000000003</v>
      </c>
      <c r="AH40" s="39">
        <f t="shared" si="5"/>
        <v>20551.510000000002</v>
      </c>
    </row>
    <row r="41" spans="1:34" x14ac:dyDescent="0.25">
      <c r="B41" t="s">
        <v>147</v>
      </c>
      <c r="C41" t="s">
        <v>93</v>
      </c>
      <c r="D41" t="s">
        <v>190</v>
      </c>
      <c r="E41" s="38"/>
      <c r="F41" s="39">
        <v>98.4</v>
      </c>
      <c r="G41" s="10"/>
      <c r="H41" s="10"/>
      <c r="I41" s="10"/>
      <c r="J41" s="10"/>
      <c r="K41" s="10"/>
      <c r="L41" s="39">
        <f t="shared" si="1"/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>
        <v>98.4</v>
      </c>
      <c r="AB41" s="10"/>
      <c r="AC41" s="10"/>
      <c r="AD41" s="39">
        <f t="shared" si="2"/>
        <v>98.4</v>
      </c>
      <c r="AE41" s="68"/>
      <c r="AF41" s="39">
        <v>16.399999999999999</v>
      </c>
      <c r="AG41" s="38">
        <f t="shared" si="3"/>
        <v>15071.080000000004</v>
      </c>
      <c r="AH41" s="39">
        <f t="shared" si="5"/>
        <v>20551.510000000002</v>
      </c>
    </row>
    <row r="42" spans="1:34" x14ac:dyDescent="0.25">
      <c r="B42" t="s">
        <v>102</v>
      </c>
      <c r="E42" s="38"/>
      <c r="F42" s="39"/>
      <c r="G42" s="10"/>
      <c r="H42" s="10"/>
      <c r="I42" s="10"/>
      <c r="J42" s="10"/>
      <c r="K42" s="10"/>
      <c r="L42" s="39">
        <f t="shared" si="1"/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39">
        <f t="shared" si="2"/>
        <v>0</v>
      </c>
      <c r="AE42" s="68">
        <v>167</v>
      </c>
      <c r="AF42" s="39"/>
      <c r="AG42" s="38">
        <f t="shared" si="3"/>
        <v>14904.080000000004</v>
      </c>
      <c r="AH42" s="39">
        <f t="shared" si="5"/>
        <v>20718.510000000002</v>
      </c>
    </row>
    <row r="43" spans="1:34" x14ac:dyDescent="0.25">
      <c r="B43" t="s">
        <v>102</v>
      </c>
      <c r="E43" s="38"/>
      <c r="F43" s="39"/>
      <c r="G43" s="10"/>
      <c r="H43" s="10"/>
      <c r="I43" s="10"/>
      <c r="J43" s="10"/>
      <c r="K43" s="10"/>
      <c r="L43" s="39">
        <f t="shared" si="1"/>
        <v>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39">
        <f t="shared" si="2"/>
        <v>0</v>
      </c>
      <c r="AE43" s="68">
        <v>25</v>
      </c>
      <c r="AF43" s="39"/>
      <c r="AG43" s="38">
        <f t="shared" si="3"/>
        <v>14879.080000000004</v>
      </c>
      <c r="AH43" s="39">
        <f t="shared" si="4"/>
        <v>20743.510000000002</v>
      </c>
    </row>
    <row r="44" spans="1:34" x14ac:dyDescent="0.25">
      <c r="B44" t="s">
        <v>102</v>
      </c>
      <c r="E44" s="38"/>
      <c r="F44" s="39"/>
      <c r="G44" s="10"/>
      <c r="H44" s="10"/>
      <c r="I44" s="10"/>
      <c r="J44" s="10"/>
      <c r="K44" s="10"/>
      <c r="L44" s="39">
        <f t="shared" si="1"/>
        <v>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39">
        <f t="shared" si="2"/>
        <v>0</v>
      </c>
      <c r="AE44" s="68">
        <v>92</v>
      </c>
      <c r="AF44" s="39"/>
      <c r="AG44" s="38">
        <f>AG43+L44-AD44-K44-AE44</f>
        <v>14787.080000000004</v>
      </c>
      <c r="AH44" s="39">
        <f t="shared" si="4"/>
        <v>20835.510000000002</v>
      </c>
    </row>
    <row r="45" spans="1:34" x14ac:dyDescent="0.25">
      <c r="A45" t="s">
        <v>198</v>
      </c>
      <c r="B45" t="s">
        <v>98</v>
      </c>
      <c r="C45" t="s">
        <v>93</v>
      </c>
      <c r="E45" s="38"/>
      <c r="F45" s="39">
        <v>75.69</v>
      </c>
      <c r="G45" s="10"/>
      <c r="H45" s="10"/>
      <c r="I45" s="10"/>
      <c r="J45" s="10"/>
      <c r="K45" s="10"/>
      <c r="L45" s="39">
        <f t="shared" si="1"/>
        <v>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>
        <v>75.69</v>
      </c>
      <c r="Y45" s="10"/>
      <c r="Z45" s="10"/>
      <c r="AA45" s="10"/>
      <c r="AB45" s="10"/>
      <c r="AC45" s="10"/>
      <c r="AD45" s="39">
        <f t="shared" si="2"/>
        <v>75.69</v>
      </c>
      <c r="AE45" s="68"/>
      <c r="AF45" s="39">
        <v>3.6</v>
      </c>
      <c r="AG45" s="38">
        <f>AG44+L45-AD45-K45-AE45</f>
        <v>14711.390000000003</v>
      </c>
      <c r="AH45" s="39">
        <f t="shared" si="4"/>
        <v>20835.510000000002</v>
      </c>
    </row>
    <row r="46" spans="1:34" x14ac:dyDescent="0.25">
      <c r="A46" t="s">
        <v>199</v>
      </c>
      <c r="B46" t="s">
        <v>200</v>
      </c>
      <c r="C46" t="s">
        <v>93</v>
      </c>
      <c r="E46" s="38">
        <v>83.72</v>
      </c>
      <c r="F46" s="39"/>
      <c r="G46" s="10"/>
      <c r="H46" s="10">
        <v>83.72</v>
      </c>
      <c r="I46" s="10"/>
      <c r="J46" s="10"/>
      <c r="K46" s="10"/>
      <c r="L46" s="39">
        <f t="shared" si="1"/>
        <v>83.72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39">
        <f t="shared" si="2"/>
        <v>0</v>
      </c>
      <c r="AE46" s="68"/>
      <c r="AF46" s="39"/>
      <c r="AG46" s="38">
        <f>AG45+L46-AD46-K46-AE46</f>
        <v>14795.110000000002</v>
      </c>
      <c r="AH46" s="39">
        <f t="shared" si="4"/>
        <v>20835.510000000002</v>
      </c>
    </row>
    <row r="47" spans="1:34" x14ac:dyDescent="0.25">
      <c r="A47" t="s">
        <v>201</v>
      </c>
      <c r="B47" t="s">
        <v>202</v>
      </c>
      <c r="C47" t="s">
        <v>93</v>
      </c>
      <c r="E47" s="38"/>
      <c r="F47" s="39">
        <v>420</v>
      </c>
      <c r="G47" s="10"/>
      <c r="H47" s="10"/>
      <c r="I47" s="10"/>
      <c r="J47" s="10"/>
      <c r="K47" s="10"/>
      <c r="L47" s="39"/>
      <c r="M47" s="10"/>
      <c r="N47" s="10"/>
      <c r="O47" s="10"/>
      <c r="P47" s="10"/>
      <c r="Q47" s="10">
        <v>420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39">
        <f t="shared" si="2"/>
        <v>420</v>
      </c>
      <c r="AE47" s="68"/>
      <c r="AF47" s="39"/>
      <c r="AG47" s="38">
        <f t="shared" ref="AG47:AG56" si="6">AG46+L47-AD47-K47-AE47</f>
        <v>14375.110000000002</v>
      </c>
      <c r="AH47" s="39">
        <f t="shared" si="4"/>
        <v>20835.510000000002</v>
      </c>
    </row>
    <row r="48" spans="1:34" x14ac:dyDescent="0.25">
      <c r="B48" t="s">
        <v>203</v>
      </c>
      <c r="C48" t="s">
        <v>93</v>
      </c>
      <c r="E48" s="38"/>
      <c r="F48" s="39">
        <v>59.99</v>
      </c>
      <c r="G48" s="10"/>
      <c r="H48" s="10"/>
      <c r="I48" s="10"/>
      <c r="J48" s="10"/>
      <c r="K48" s="10"/>
      <c r="L48" s="39"/>
      <c r="M48" s="10"/>
      <c r="N48" s="10"/>
      <c r="O48" s="10"/>
      <c r="P48" s="10"/>
      <c r="Q48" s="10"/>
      <c r="R48" s="10"/>
      <c r="S48" s="10"/>
      <c r="T48" s="10"/>
      <c r="U48" s="10"/>
      <c r="V48" s="10">
        <v>59.99</v>
      </c>
      <c r="W48" s="10"/>
      <c r="X48" s="10"/>
      <c r="Y48" s="10"/>
      <c r="Z48" s="10"/>
      <c r="AA48" s="10"/>
      <c r="AB48" s="10"/>
      <c r="AC48" s="10"/>
      <c r="AD48" s="39">
        <f t="shared" si="2"/>
        <v>59.99</v>
      </c>
      <c r="AE48" s="68"/>
      <c r="AF48" s="39">
        <v>10</v>
      </c>
      <c r="AG48" s="38">
        <f t="shared" si="6"/>
        <v>14315.120000000003</v>
      </c>
      <c r="AH48" s="39">
        <f t="shared" si="4"/>
        <v>20835.510000000002</v>
      </c>
    </row>
    <row r="49" spans="1:34" x14ac:dyDescent="0.25">
      <c r="A49" t="s">
        <v>204</v>
      </c>
      <c r="B49" t="s">
        <v>59</v>
      </c>
      <c r="C49" t="s">
        <v>93</v>
      </c>
      <c r="E49" s="38"/>
      <c r="F49" s="39">
        <v>327.8</v>
      </c>
      <c r="G49" s="10"/>
      <c r="H49" s="10"/>
      <c r="I49" s="10"/>
      <c r="J49" s="10"/>
      <c r="K49" s="10"/>
      <c r="L49" s="39"/>
      <c r="M49" s="10">
        <v>327.8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39">
        <f t="shared" si="2"/>
        <v>327.8</v>
      </c>
      <c r="AE49" s="39"/>
      <c r="AF49" s="39"/>
      <c r="AG49" s="38">
        <f t="shared" si="6"/>
        <v>13987.320000000003</v>
      </c>
      <c r="AH49" s="39">
        <f t="shared" si="4"/>
        <v>20835.510000000002</v>
      </c>
    </row>
    <row r="50" spans="1:34" x14ac:dyDescent="0.25">
      <c r="B50" t="s">
        <v>51</v>
      </c>
      <c r="C50" t="s">
        <v>93</v>
      </c>
      <c r="E50" s="38"/>
      <c r="F50" s="39">
        <v>2.2000000000000002</v>
      </c>
      <c r="G50" s="10"/>
      <c r="H50" s="10"/>
      <c r="I50" s="10"/>
      <c r="J50" s="10"/>
      <c r="K50" s="10"/>
      <c r="L50" s="39"/>
      <c r="M50" s="10">
        <v>2.2000000000000002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39">
        <f t="shared" si="2"/>
        <v>2.2000000000000002</v>
      </c>
      <c r="AE50" s="39"/>
      <c r="AF50" s="39"/>
      <c r="AG50" s="38">
        <f t="shared" si="6"/>
        <v>13985.120000000003</v>
      </c>
      <c r="AH50" s="39">
        <f t="shared" si="4"/>
        <v>20835.510000000002</v>
      </c>
    </row>
    <row r="51" spans="1:34" x14ac:dyDescent="0.25">
      <c r="A51" t="s">
        <v>205</v>
      </c>
      <c r="B51" t="s">
        <v>102</v>
      </c>
      <c r="E51" s="38"/>
      <c r="F51" s="39"/>
      <c r="G51" s="10"/>
      <c r="H51" s="10"/>
      <c r="I51" s="10"/>
      <c r="J51" s="10"/>
      <c r="K51" s="10"/>
      <c r="L51" s="39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39">
        <f t="shared" si="2"/>
        <v>0</v>
      </c>
      <c r="AE51" s="39">
        <v>167</v>
      </c>
      <c r="AF51" s="39"/>
      <c r="AG51" s="38">
        <f t="shared" si="6"/>
        <v>13818.120000000003</v>
      </c>
      <c r="AH51" s="39">
        <f t="shared" si="4"/>
        <v>21002.510000000002</v>
      </c>
    </row>
    <row r="52" spans="1:34" x14ac:dyDescent="0.25">
      <c r="B52" t="s">
        <v>102</v>
      </c>
      <c r="E52" s="38"/>
      <c r="F52" s="39"/>
      <c r="G52" s="10"/>
      <c r="H52" s="10"/>
      <c r="I52" s="10"/>
      <c r="J52" s="10"/>
      <c r="K52" s="10"/>
      <c r="L52" s="39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39">
        <f t="shared" si="2"/>
        <v>0</v>
      </c>
      <c r="AE52" s="39">
        <v>25</v>
      </c>
      <c r="AF52" s="39"/>
      <c r="AG52" s="38">
        <f t="shared" si="6"/>
        <v>13793.120000000003</v>
      </c>
      <c r="AH52" s="39">
        <f t="shared" si="4"/>
        <v>21027.510000000002</v>
      </c>
    </row>
    <row r="53" spans="1:34" x14ac:dyDescent="0.25">
      <c r="B53" t="s">
        <v>102</v>
      </c>
      <c r="E53" s="38"/>
      <c r="F53" s="39"/>
      <c r="G53" s="10"/>
      <c r="H53" s="10"/>
      <c r="I53" s="10"/>
      <c r="J53" s="10"/>
      <c r="K53" s="10"/>
      <c r="L53" s="39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39">
        <f t="shared" si="2"/>
        <v>0</v>
      </c>
      <c r="AE53" s="39">
        <v>92</v>
      </c>
      <c r="AF53" s="39"/>
      <c r="AG53" s="38">
        <f t="shared" si="6"/>
        <v>13701.120000000003</v>
      </c>
      <c r="AH53" s="39">
        <f t="shared" si="4"/>
        <v>21119.510000000002</v>
      </c>
    </row>
    <row r="54" spans="1:34" x14ac:dyDescent="0.25">
      <c r="A54" t="s">
        <v>206</v>
      </c>
      <c r="B54" t="s">
        <v>207</v>
      </c>
      <c r="C54" t="s">
        <v>93</v>
      </c>
      <c r="E54" s="38"/>
      <c r="F54" s="39">
        <v>260</v>
      </c>
      <c r="G54" s="10"/>
      <c r="H54" s="10"/>
      <c r="I54" s="10"/>
      <c r="J54" s="10"/>
      <c r="K54" s="10"/>
      <c r="L54" s="39"/>
      <c r="M54" s="10"/>
      <c r="N54" s="10"/>
      <c r="O54" s="10"/>
      <c r="P54" s="10"/>
      <c r="Q54" s="10"/>
      <c r="R54" s="10"/>
      <c r="S54" s="10"/>
      <c r="T54" s="10"/>
      <c r="U54" s="10">
        <v>260</v>
      </c>
      <c r="V54" s="10"/>
      <c r="W54" s="10"/>
      <c r="X54" s="10"/>
      <c r="Y54" s="10"/>
      <c r="Z54" s="10"/>
      <c r="AA54" s="10"/>
      <c r="AB54" s="10"/>
      <c r="AC54" s="10"/>
      <c r="AD54" s="39">
        <f t="shared" si="2"/>
        <v>260</v>
      </c>
      <c r="AE54" s="39"/>
      <c r="AF54" s="39"/>
      <c r="AG54" s="38">
        <f t="shared" si="6"/>
        <v>13441.120000000003</v>
      </c>
      <c r="AH54" s="39">
        <f t="shared" si="4"/>
        <v>21119.510000000002</v>
      </c>
    </row>
    <row r="55" spans="1:34" x14ac:dyDescent="0.25">
      <c r="A55" t="s">
        <v>208</v>
      </c>
      <c r="B55" t="s">
        <v>98</v>
      </c>
      <c r="C55" t="s">
        <v>93</v>
      </c>
      <c r="E55" s="38"/>
      <c r="F55" s="39">
        <v>737.98</v>
      </c>
      <c r="G55" s="10"/>
      <c r="H55" s="10"/>
      <c r="I55" s="10"/>
      <c r="J55" s="10"/>
      <c r="K55" s="10"/>
      <c r="L55" s="3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v>737.98</v>
      </c>
      <c r="Y55" s="10"/>
      <c r="Z55" s="10"/>
      <c r="AA55" s="10"/>
      <c r="AB55" s="10"/>
      <c r="AC55" s="10"/>
      <c r="AD55" s="39">
        <f t="shared" si="2"/>
        <v>737.98</v>
      </c>
      <c r="AE55" s="68"/>
      <c r="AF55" s="39">
        <v>35.14</v>
      </c>
      <c r="AG55" s="38">
        <f t="shared" si="6"/>
        <v>12703.140000000003</v>
      </c>
      <c r="AH55" s="39">
        <f t="shared" si="4"/>
        <v>21119.510000000002</v>
      </c>
    </row>
    <row r="56" spans="1:34" x14ac:dyDescent="0.25">
      <c r="B56" t="s">
        <v>148</v>
      </c>
      <c r="C56" t="s">
        <v>93</v>
      </c>
      <c r="E56" s="38"/>
      <c r="F56" s="39">
        <v>576</v>
      </c>
      <c r="G56" s="10"/>
      <c r="H56" s="10"/>
      <c r="I56" s="10"/>
      <c r="J56" s="10"/>
      <c r="K56" s="10"/>
      <c r="L56" s="7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>
        <v>576</v>
      </c>
      <c r="AA56" s="10"/>
      <c r="AB56" s="10"/>
      <c r="AC56" s="10"/>
      <c r="AD56" s="39">
        <f t="shared" si="2"/>
        <v>576</v>
      </c>
      <c r="AE56" s="78"/>
      <c r="AF56" s="39">
        <v>96</v>
      </c>
      <c r="AG56" s="38">
        <f t="shared" si="6"/>
        <v>12127.140000000003</v>
      </c>
      <c r="AH56" s="39">
        <f t="shared" si="4"/>
        <v>21119.510000000002</v>
      </c>
    </row>
    <row r="57" spans="1:34" x14ac:dyDescent="0.25">
      <c r="C57" s="3" t="s">
        <v>8</v>
      </c>
      <c r="E57" s="36">
        <f>SUM(G57:K57)</f>
        <v>11265</v>
      </c>
      <c r="F57" s="37">
        <f>SUM(M57:AC57)</f>
        <v>9582.01</v>
      </c>
      <c r="G57" s="36">
        <f>SUM(G6:G56)</f>
        <v>9950</v>
      </c>
      <c r="H57" s="36">
        <f>SUM(H6:H56)</f>
        <v>83.72</v>
      </c>
      <c r="I57" s="36">
        <f>SUM(I6:I56)</f>
        <v>0</v>
      </c>
      <c r="J57" s="36">
        <f>SUM(J6:J56)</f>
        <v>1221.17</v>
      </c>
      <c r="K57" s="36">
        <f>SUM(K6:K56)</f>
        <v>10.11</v>
      </c>
      <c r="L57" s="36">
        <f>SUM(L6:L56)</f>
        <v>11265</v>
      </c>
      <c r="M57" s="22">
        <f>SUM(M6:M56)</f>
        <v>1320</v>
      </c>
      <c r="N57" s="22">
        <f>SUM(N6:N56)</f>
        <v>66</v>
      </c>
      <c r="O57" s="22">
        <f>SUM(O6:O56)</f>
        <v>34.950000000000003</v>
      </c>
      <c r="P57" s="22">
        <f>SUM(P6:P56)</f>
        <v>28.5</v>
      </c>
      <c r="Q57" s="22">
        <f>SUM(Q6:Q56)</f>
        <v>540</v>
      </c>
      <c r="R57" s="22">
        <f>SUM(R6:R56)</f>
        <v>0</v>
      </c>
      <c r="S57" s="22">
        <f>SUM(S6:S56)</f>
        <v>0</v>
      </c>
      <c r="T57" s="22">
        <f>SUM(T6:T56)</f>
        <v>0</v>
      </c>
      <c r="U57" s="22">
        <f>SUM(U6:U56)</f>
        <v>584</v>
      </c>
      <c r="V57" s="22">
        <f>SUM(V6:V56)</f>
        <v>360.26</v>
      </c>
      <c r="W57" s="22">
        <f>SUM(W6:W56)</f>
        <v>1185</v>
      </c>
      <c r="X57" s="22">
        <f>SUM(X6:X56)</f>
        <v>1036.76</v>
      </c>
      <c r="Y57" s="22">
        <f>SUM(Y6:Y56)</f>
        <v>2262.54</v>
      </c>
      <c r="Z57" s="22">
        <f>SUM(Z6:Z56)</f>
        <v>2065.6</v>
      </c>
      <c r="AA57" s="22">
        <f>SUM(AA6:AA56)</f>
        <v>98.4</v>
      </c>
      <c r="AB57" s="22">
        <f>SUM(AB6:AB56)</f>
        <v>0</v>
      </c>
      <c r="AC57" s="22">
        <f>SUM(AC6:AC56)</f>
        <v>0</v>
      </c>
      <c r="AD57" s="22">
        <f>SUM(AD6:AD56)</f>
        <v>9582.0099999999984</v>
      </c>
      <c r="AE57" s="22">
        <f>SUM(AE6:AE56)</f>
        <v>1136</v>
      </c>
      <c r="AF57" s="37">
        <f>SUM(AF6:AF56)</f>
        <v>787.75</v>
      </c>
      <c r="AG57" s="4"/>
      <c r="AH57" s="35"/>
    </row>
    <row r="58" spans="1:34" x14ac:dyDescent="0.25">
      <c r="E58" s="34"/>
      <c r="F58" s="35"/>
      <c r="AC58" s="9"/>
      <c r="AD58" s="9"/>
      <c r="AE58" s="9"/>
      <c r="AF58" s="35"/>
      <c r="AH58" s="35"/>
    </row>
    <row r="59" spans="1:34" x14ac:dyDescent="0.25">
      <c r="C59" s="3" t="s">
        <v>53</v>
      </c>
      <c r="E59" s="66"/>
      <c r="F59" s="61"/>
      <c r="G59" s="66"/>
      <c r="H59" s="61"/>
      <c r="I59" s="61"/>
      <c r="J59" s="61"/>
      <c r="K59" s="55" t="s">
        <v>78</v>
      </c>
      <c r="L59" s="55" t="s">
        <v>78</v>
      </c>
      <c r="M59" s="4">
        <f>Budget!F6</f>
        <v>3850</v>
      </c>
      <c r="N59" s="4">
        <f>Budget!H8</f>
        <v>0</v>
      </c>
      <c r="O59" s="4">
        <f>Budget!F34</f>
        <v>0</v>
      </c>
      <c r="P59" s="4">
        <f>Budget!F33</f>
        <v>0</v>
      </c>
      <c r="Q59" s="4">
        <f>Budget!F10+Budget!F19</f>
        <v>1150</v>
      </c>
      <c r="R59" s="4">
        <f>Budget!F20</f>
        <v>1250</v>
      </c>
      <c r="S59" s="4">
        <f>Budget!F35</f>
        <v>0</v>
      </c>
      <c r="T59" s="4">
        <f>Budget!F32</f>
        <v>0</v>
      </c>
      <c r="U59" s="4">
        <f>Budget!F16</f>
        <v>2000</v>
      </c>
      <c r="V59" s="4">
        <f>Budget!F18</f>
        <v>300</v>
      </c>
      <c r="W59" s="4">
        <f>Budget!F13+Budget!F15</f>
        <v>4750</v>
      </c>
      <c r="X59" s="4">
        <f>Budget!F27</f>
        <v>500</v>
      </c>
      <c r="Y59" s="4">
        <f>Budget!F18</f>
        <v>300</v>
      </c>
      <c r="Z59" s="4">
        <f>Budget!F25+Budget!F11+Budget!F12+Budget!F14</f>
        <v>3580</v>
      </c>
      <c r="AA59" s="4">
        <f>Budget!F17</f>
        <v>710</v>
      </c>
      <c r="AB59" s="4">
        <f>Budget!F30</f>
        <v>500</v>
      </c>
      <c r="AC59" s="10">
        <f>Budget!F8</f>
        <v>300</v>
      </c>
      <c r="AD59" s="55" t="s">
        <v>78</v>
      </c>
      <c r="AE59" s="55" t="s">
        <v>78</v>
      </c>
      <c r="AF59" s="56" t="s">
        <v>78</v>
      </c>
      <c r="AH59" s="35"/>
    </row>
    <row r="60" spans="1:34" x14ac:dyDescent="0.25">
      <c r="E60" s="34"/>
      <c r="F60" s="35"/>
      <c r="K60" s="61"/>
      <c r="L60" s="61"/>
      <c r="AC60" s="9"/>
      <c r="AD60" s="57"/>
      <c r="AE60" s="57"/>
      <c r="AF60" s="58"/>
      <c r="AH60" s="35"/>
    </row>
    <row r="61" spans="1:34" ht="15.75" thickBot="1" x14ac:dyDescent="0.3">
      <c r="C61" s="3" t="s">
        <v>32</v>
      </c>
      <c r="E61" s="41">
        <f>E57-E59</f>
        <v>11265</v>
      </c>
      <c r="F61" s="41">
        <f t="shared" ref="F61:AC61" si="7">F57-F59</f>
        <v>9582.01</v>
      </c>
      <c r="G61" s="41">
        <f t="shared" si="7"/>
        <v>9950</v>
      </c>
      <c r="H61" s="41">
        <f t="shared" si="7"/>
        <v>83.72</v>
      </c>
      <c r="I61" s="41">
        <f t="shared" si="7"/>
        <v>0</v>
      </c>
      <c r="J61" s="41">
        <f t="shared" si="7"/>
        <v>1221.17</v>
      </c>
      <c r="K61" s="59"/>
      <c r="L61" s="59"/>
      <c r="M61" s="62">
        <f t="shared" si="7"/>
        <v>-2530</v>
      </c>
      <c r="N61" s="41">
        <f t="shared" si="7"/>
        <v>66</v>
      </c>
      <c r="O61" s="41">
        <f t="shared" si="7"/>
        <v>34.950000000000003</v>
      </c>
      <c r="P61" s="41">
        <f t="shared" si="7"/>
        <v>28.5</v>
      </c>
      <c r="Q61" s="41">
        <f t="shared" si="7"/>
        <v>-610</v>
      </c>
      <c r="R61" s="41">
        <f t="shared" si="7"/>
        <v>-1250</v>
      </c>
      <c r="S61" s="41">
        <f t="shared" si="7"/>
        <v>0</v>
      </c>
      <c r="T61" s="41">
        <f t="shared" si="7"/>
        <v>0</v>
      </c>
      <c r="U61" s="41">
        <f t="shared" si="7"/>
        <v>-1416</v>
      </c>
      <c r="V61" s="41">
        <f t="shared" si="7"/>
        <v>60.259999999999991</v>
      </c>
      <c r="W61" s="41">
        <f t="shared" si="7"/>
        <v>-3565</v>
      </c>
      <c r="X61" s="41">
        <f t="shared" si="7"/>
        <v>536.76</v>
      </c>
      <c r="Y61" s="41">
        <f t="shared" si="7"/>
        <v>1962.54</v>
      </c>
      <c r="Z61" s="41">
        <f t="shared" si="7"/>
        <v>-1514.4</v>
      </c>
      <c r="AA61" s="41">
        <f t="shared" si="7"/>
        <v>-611.6</v>
      </c>
      <c r="AB61" s="41">
        <f t="shared" si="7"/>
        <v>-500</v>
      </c>
      <c r="AC61" s="41">
        <f t="shared" si="7"/>
        <v>-300</v>
      </c>
      <c r="AD61" s="59"/>
      <c r="AE61" s="59"/>
      <c r="AF61" s="59"/>
      <c r="AG61" s="53"/>
      <c r="AH61" s="54"/>
    </row>
    <row r="62" spans="1:34" ht="15.75" thickTop="1" x14ac:dyDescent="0.25"/>
    <row r="64" spans="1:34" x14ac:dyDescent="0.25">
      <c r="C64" s="3" t="s">
        <v>57</v>
      </c>
      <c r="E64" s="4">
        <f>E57-SUM(G57:K57)</f>
        <v>0</v>
      </c>
    </row>
    <row r="65" spans="3:5" x14ac:dyDescent="0.25">
      <c r="C65" s="3" t="s">
        <v>56</v>
      </c>
      <c r="E65" s="4">
        <f>F57-SUM(M57:AC57)</f>
        <v>0</v>
      </c>
    </row>
  </sheetData>
  <pageMargins left="0.7" right="0.7" top="0.75" bottom="0.75" header="0.3" footer="0.3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H2" sqref="H2"/>
    </sheetView>
  </sheetViews>
  <sheetFormatPr defaultRowHeight="15" x14ac:dyDescent="0.25"/>
  <cols>
    <col min="1" max="1" width="46" customWidth="1"/>
    <col min="2" max="2" width="11.28515625" customWidth="1"/>
    <col min="3" max="3" width="4.7109375" customWidth="1"/>
    <col min="4" max="4" width="11.5703125" customWidth="1"/>
    <col min="5" max="5" width="3.85546875" style="9" customWidth="1"/>
    <col min="6" max="6" width="11.5703125" customWidth="1"/>
    <col min="7" max="7" width="4.28515625" customWidth="1"/>
    <col min="8" max="8" width="12.140625" customWidth="1"/>
    <col min="9" max="9" width="6" customWidth="1"/>
    <col min="10" max="10" width="37.42578125" customWidth="1"/>
  </cols>
  <sheetData>
    <row r="1" spans="1:10" x14ac:dyDescent="0.25">
      <c r="A1" s="74" t="s">
        <v>81</v>
      </c>
      <c r="B1" s="3"/>
      <c r="H1" s="16">
        <v>4</v>
      </c>
      <c r="I1" s="16"/>
      <c r="J1" s="19"/>
    </row>
    <row r="2" spans="1:10" ht="15.75" x14ac:dyDescent="0.25">
      <c r="A2" s="75" t="s">
        <v>151</v>
      </c>
      <c r="B2" s="2" t="s">
        <v>8</v>
      </c>
      <c r="D2" s="2" t="s">
        <v>212</v>
      </c>
      <c r="E2" s="18"/>
      <c r="F2" s="2" t="s">
        <v>9</v>
      </c>
      <c r="G2" s="2"/>
      <c r="H2" s="2" t="s">
        <v>10</v>
      </c>
      <c r="I2" s="7"/>
      <c r="J2" s="8"/>
    </row>
    <row r="3" spans="1:10" ht="15.75" x14ac:dyDescent="0.25">
      <c r="A3" s="75" t="s">
        <v>211</v>
      </c>
      <c r="B3" s="15" t="s">
        <v>11</v>
      </c>
      <c r="C3" s="15"/>
      <c r="D3" s="2" t="s">
        <v>12</v>
      </c>
      <c r="E3" s="18"/>
      <c r="F3" s="2" t="s">
        <v>12</v>
      </c>
      <c r="G3" s="2"/>
      <c r="H3" s="2" t="s">
        <v>12</v>
      </c>
      <c r="I3" s="7"/>
      <c r="J3" s="3"/>
    </row>
    <row r="4" spans="1:10" x14ac:dyDescent="0.25">
      <c r="B4" s="3"/>
      <c r="C4" s="3"/>
      <c r="D4" s="20" t="s">
        <v>13</v>
      </c>
    </row>
    <row r="5" spans="1:10" x14ac:dyDescent="0.25">
      <c r="A5" s="3"/>
      <c r="B5" s="15" t="s">
        <v>0</v>
      </c>
      <c r="C5" s="3"/>
      <c r="D5" s="15" t="s">
        <v>0</v>
      </c>
      <c r="F5" s="15" t="s">
        <v>0</v>
      </c>
      <c r="H5" s="15" t="s">
        <v>0</v>
      </c>
    </row>
    <row r="6" spans="1:10" x14ac:dyDescent="0.25">
      <c r="A6" s="13" t="s">
        <v>14</v>
      </c>
    </row>
    <row r="7" spans="1:10" x14ac:dyDescent="0.25">
      <c r="A7" t="s">
        <v>15</v>
      </c>
      <c r="B7" s="40">
        <f>'Cash book'!G57</f>
        <v>9950</v>
      </c>
      <c r="C7" s="12"/>
      <c r="E7" s="17"/>
      <c r="F7" s="12"/>
      <c r="G7" s="12"/>
      <c r="H7" s="40">
        <f>Budget!H41</f>
        <v>0</v>
      </c>
      <c r="I7" s="12"/>
    </row>
    <row r="8" spans="1:10" x14ac:dyDescent="0.25">
      <c r="A8" t="s">
        <v>16</v>
      </c>
      <c r="B8" s="40">
        <f>'Cash book'!L57-'Cash book'!G57</f>
        <v>1315</v>
      </c>
      <c r="C8" s="12"/>
      <c r="D8" s="12"/>
      <c r="E8" s="17"/>
      <c r="F8" s="12"/>
      <c r="G8" s="12"/>
      <c r="H8" s="40">
        <f>Budget!H31</f>
        <v>0</v>
      </c>
      <c r="I8" s="12"/>
    </row>
    <row r="9" spans="1:10" x14ac:dyDescent="0.25">
      <c r="A9" t="s">
        <v>17</v>
      </c>
      <c r="B9" s="40">
        <f>'Cash book'!I57</f>
        <v>0</v>
      </c>
      <c r="C9" s="12"/>
      <c r="D9" s="12"/>
      <c r="E9" s="17"/>
      <c r="F9" s="12"/>
      <c r="G9" s="12"/>
      <c r="H9" s="40">
        <v>0</v>
      </c>
      <c r="I9" s="12"/>
    </row>
    <row r="10" spans="1:10" x14ac:dyDescent="0.25">
      <c r="B10" s="12"/>
      <c r="C10" s="12"/>
      <c r="D10" s="12"/>
      <c r="E10" s="17"/>
      <c r="F10" s="12"/>
      <c r="G10" s="12"/>
      <c r="H10" s="12"/>
      <c r="I10" s="12"/>
    </row>
    <row r="11" spans="1:10" x14ac:dyDescent="0.25">
      <c r="B11" s="14"/>
      <c r="C11" s="12"/>
      <c r="D11" s="14"/>
      <c r="E11" s="17"/>
      <c r="F11" s="14"/>
      <c r="G11" s="12"/>
      <c r="H11" s="14"/>
      <c r="I11" s="17"/>
    </row>
    <row r="12" spans="1:10" x14ac:dyDescent="0.25">
      <c r="A12" t="s">
        <v>18</v>
      </c>
      <c r="B12" s="40">
        <f>SUM(B7:B9)</f>
        <v>11265</v>
      </c>
      <c r="C12" s="12"/>
      <c r="D12" s="40">
        <f>+H12*$H$1/12</f>
        <v>0</v>
      </c>
      <c r="E12" s="17"/>
      <c r="F12" s="40">
        <f>+B12-D12</f>
        <v>11265</v>
      </c>
      <c r="G12" s="12"/>
      <c r="H12" s="40">
        <f>SUM(H7:H11)</f>
        <v>0</v>
      </c>
      <c r="I12" s="12"/>
    </row>
    <row r="13" spans="1:10" x14ac:dyDescent="0.25">
      <c r="B13" s="12"/>
      <c r="C13" s="12"/>
      <c r="D13" s="12"/>
      <c r="E13" s="17"/>
      <c r="F13" s="12"/>
      <c r="G13" s="12"/>
      <c r="H13" s="12"/>
      <c r="I13" s="12"/>
    </row>
    <row r="14" spans="1:10" x14ac:dyDescent="0.25">
      <c r="A14" s="13" t="s">
        <v>19</v>
      </c>
      <c r="B14" s="12"/>
      <c r="C14" s="12"/>
      <c r="D14" s="12"/>
      <c r="E14" s="17"/>
      <c r="F14" s="12"/>
      <c r="G14" s="12"/>
      <c r="H14" s="12"/>
      <c r="I14" s="12"/>
    </row>
    <row r="15" spans="1:10" x14ac:dyDescent="0.25">
      <c r="A15" t="s">
        <v>20</v>
      </c>
      <c r="B15" s="12">
        <f>'Cash book'!M57</f>
        <v>1320</v>
      </c>
      <c r="C15" s="12"/>
      <c r="D15" s="12">
        <f t="shared" ref="D15:D31" si="0">+H15*$H$1/12</f>
        <v>440</v>
      </c>
      <c r="E15" s="17"/>
      <c r="F15" s="12">
        <f t="shared" ref="F15:F32" si="1">-B15+D15</f>
        <v>-880</v>
      </c>
      <c r="G15" s="12"/>
      <c r="H15" s="12">
        <f>'Cash book'!M57</f>
        <v>1320</v>
      </c>
      <c r="I15" s="12"/>
    </row>
    <row r="16" spans="1:10" x14ac:dyDescent="0.25">
      <c r="A16" t="s">
        <v>21</v>
      </c>
      <c r="B16" s="12">
        <f>'Cash book'!N57</f>
        <v>66</v>
      </c>
      <c r="C16" s="12"/>
      <c r="D16" s="12">
        <f t="shared" si="0"/>
        <v>22</v>
      </c>
      <c r="E16" s="17"/>
      <c r="F16" s="12">
        <f t="shared" si="1"/>
        <v>-44</v>
      </c>
      <c r="G16" s="12"/>
      <c r="H16" s="12">
        <f>'Cash book'!N57</f>
        <v>66</v>
      </c>
      <c r="I16" s="12"/>
    </row>
    <row r="17" spans="1:9" x14ac:dyDescent="0.25">
      <c r="A17" t="s">
        <v>22</v>
      </c>
      <c r="B17" s="12">
        <f>'Cash book'!AC57</f>
        <v>0</v>
      </c>
      <c r="C17" s="12"/>
      <c r="D17" s="12">
        <f t="shared" si="0"/>
        <v>0</v>
      </c>
      <c r="E17" s="17"/>
      <c r="F17" s="12">
        <f t="shared" si="1"/>
        <v>0</v>
      </c>
      <c r="G17" s="12"/>
      <c r="H17" s="12">
        <f>'Cash book'!AC57</f>
        <v>0</v>
      </c>
      <c r="I17" s="12"/>
    </row>
    <row r="18" spans="1:9" x14ac:dyDescent="0.25">
      <c r="A18" t="s">
        <v>23</v>
      </c>
      <c r="B18" s="12">
        <f>'Cash book'!Q57</f>
        <v>540</v>
      </c>
      <c r="C18" s="12"/>
      <c r="D18" s="12">
        <f t="shared" si="0"/>
        <v>0</v>
      </c>
      <c r="E18" s="17"/>
      <c r="F18" s="12">
        <f t="shared" si="1"/>
        <v>-540</v>
      </c>
      <c r="G18" s="12"/>
      <c r="H18" s="12">
        <f>'Cash book'!AC58</f>
        <v>0</v>
      </c>
      <c r="I18" s="12"/>
    </row>
    <row r="19" spans="1:9" x14ac:dyDescent="0.25">
      <c r="A19" t="s">
        <v>84</v>
      </c>
      <c r="B19" s="12">
        <f>'Cash book'!U57</f>
        <v>584</v>
      </c>
      <c r="C19" s="12"/>
      <c r="D19" s="12">
        <f t="shared" si="0"/>
        <v>100</v>
      </c>
      <c r="E19" s="17"/>
      <c r="F19" s="12">
        <f>-B19+D19</f>
        <v>-484</v>
      </c>
      <c r="G19" s="12"/>
      <c r="H19" s="12">
        <f>'Cash book'!AC59</f>
        <v>300</v>
      </c>
      <c r="I19" s="12"/>
    </row>
    <row r="20" spans="1:9" x14ac:dyDescent="0.25">
      <c r="A20" t="s">
        <v>106</v>
      </c>
      <c r="B20" s="12">
        <f>'Cash book'!O57</f>
        <v>34.950000000000003</v>
      </c>
      <c r="C20" s="12"/>
      <c r="D20" s="12">
        <f t="shared" si="0"/>
        <v>0</v>
      </c>
      <c r="E20" s="17"/>
      <c r="F20" s="12">
        <f>-B20+D20</f>
        <v>-34.950000000000003</v>
      </c>
      <c r="G20" s="12"/>
      <c r="H20" s="12">
        <f>'Cash book'!AC60</f>
        <v>0</v>
      </c>
      <c r="I20" s="12"/>
    </row>
    <row r="21" spans="1:9" x14ac:dyDescent="0.25">
      <c r="A21" t="s">
        <v>82</v>
      </c>
      <c r="B21" s="12">
        <f>'Cash book'!Y57</f>
        <v>2262.54</v>
      </c>
      <c r="C21" s="12"/>
      <c r="D21" s="12">
        <f t="shared" si="0"/>
        <v>0</v>
      </c>
      <c r="E21" s="17"/>
      <c r="F21" s="12">
        <f t="shared" si="1"/>
        <v>-2262.54</v>
      </c>
      <c r="G21" s="12"/>
      <c r="H21" s="12">
        <f>'Cash book'!AC60</f>
        <v>0</v>
      </c>
      <c r="I21" s="12"/>
    </row>
    <row r="22" spans="1:9" x14ac:dyDescent="0.25">
      <c r="A22" t="s">
        <v>61</v>
      </c>
      <c r="B22" s="12">
        <f>'Cash book'!S57</f>
        <v>0</v>
      </c>
      <c r="C22" s="12"/>
      <c r="D22" s="12">
        <f t="shared" si="0"/>
        <v>-100</v>
      </c>
      <c r="E22" s="17"/>
      <c r="F22" s="12">
        <f t="shared" si="1"/>
        <v>-100</v>
      </c>
      <c r="G22" s="12"/>
      <c r="H22" s="12">
        <f>'Cash book'!AC61</f>
        <v>-300</v>
      </c>
      <c r="I22" s="12"/>
    </row>
    <row r="23" spans="1:9" x14ac:dyDescent="0.25">
      <c r="A23" t="s">
        <v>83</v>
      </c>
      <c r="B23" s="12">
        <f>'Cash book'!T57</f>
        <v>0</v>
      </c>
      <c r="C23" s="12"/>
      <c r="D23" s="12">
        <f t="shared" si="0"/>
        <v>0</v>
      </c>
      <c r="E23" s="17"/>
      <c r="F23" s="12">
        <f t="shared" si="1"/>
        <v>0</v>
      </c>
      <c r="G23" s="12"/>
      <c r="H23" s="12">
        <f>'Cash book'!AC62</f>
        <v>0</v>
      </c>
      <c r="I23" s="12"/>
    </row>
    <row r="24" spans="1:9" x14ac:dyDescent="0.25">
      <c r="A24" t="s">
        <v>85</v>
      </c>
      <c r="B24" s="12">
        <f>'Cash book'!Z57</f>
        <v>2065.6</v>
      </c>
      <c r="C24" s="12"/>
      <c r="D24" s="12">
        <f t="shared" si="0"/>
        <v>0</v>
      </c>
      <c r="E24" s="17"/>
      <c r="F24" s="12">
        <f t="shared" si="1"/>
        <v>-2065.6</v>
      </c>
      <c r="G24" s="12"/>
      <c r="H24" s="12">
        <f>'Cash book'!AC63</f>
        <v>0</v>
      </c>
      <c r="I24" s="12"/>
    </row>
    <row r="25" spans="1:9" x14ac:dyDescent="0.25">
      <c r="A25" t="s">
        <v>86</v>
      </c>
      <c r="B25" s="12">
        <f>'Cash book'!W57</f>
        <v>1185</v>
      </c>
      <c r="C25" s="12"/>
      <c r="D25" s="12">
        <f t="shared" si="0"/>
        <v>0</v>
      </c>
      <c r="E25" s="17"/>
      <c r="F25" s="12">
        <f t="shared" si="1"/>
        <v>-1185</v>
      </c>
      <c r="G25" s="12"/>
      <c r="H25" s="12">
        <f>'Cash book'!AC64</f>
        <v>0</v>
      </c>
      <c r="I25" s="12"/>
    </row>
    <row r="26" spans="1:9" x14ac:dyDescent="0.25">
      <c r="A26" t="s">
        <v>24</v>
      </c>
      <c r="B26" s="12">
        <f>'Cash book'!AA57</f>
        <v>98.4</v>
      </c>
      <c r="C26" s="12"/>
      <c r="D26" s="12">
        <f t="shared" si="0"/>
        <v>32.800000000000004</v>
      </c>
      <c r="E26" s="17"/>
      <c r="F26" s="12">
        <f t="shared" si="1"/>
        <v>-65.599999999999994</v>
      </c>
      <c r="G26" s="12"/>
      <c r="H26" s="12">
        <f>'Cash book'!AA57</f>
        <v>98.4</v>
      </c>
      <c r="I26" s="12"/>
    </row>
    <row r="27" spans="1:9" x14ac:dyDescent="0.25">
      <c r="A27" t="s">
        <v>99</v>
      </c>
      <c r="B27" s="12">
        <f>'Cash book'!X57</f>
        <v>1036.76</v>
      </c>
      <c r="C27" s="12"/>
      <c r="D27" s="12">
        <f t="shared" si="0"/>
        <v>0</v>
      </c>
      <c r="E27" s="17"/>
      <c r="F27" s="12">
        <f t="shared" si="1"/>
        <v>-1036.76</v>
      </c>
      <c r="G27" s="12"/>
      <c r="H27" s="12">
        <f>'Cash book'!AA58</f>
        <v>0</v>
      </c>
      <c r="I27" s="12"/>
    </row>
    <row r="28" spans="1:9" x14ac:dyDescent="0.25">
      <c r="A28" t="s">
        <v>25</v>
      </c>
      <c r="B28" s="12">
        <f>'Cash book'!R57</f>
        <v>0</v>
      </c>
      <c r="C28" s="12"/>
      <c r="D28" s="12">
        <f t="shared" si="0"/>
        <v>0</v>
      </c>
      <c r="E28" s="17"/>
      <c r="F28" s="12">
        <f t="shared" si="1"/>
        <v>0</v>
      </c>
      <c r="G28" s="12"/>
      <c r="H28" s="12">
        <f>'Cash book'!R57</f>
        <v>0</v>
      </c>
      <c r="I28" s="12"/>
    </row>
    <row r="29" spans="1:9" x14ac:dyDescent="0.25">
      <c r="A29" t="s">
        <v>73</v>
      </c>
      <c r="B29" s="12">
        <f>'Cash book'!P57</f>
        <v>28.5</v>
      </c>
      <c r="C29" s="12"/>
      <c r="D29" s="12">
        <f t="shared" si="0"/>
        <v>0</v>
      </c>
      <c r="E29" s="17"/>
      <c r="F29" s="12">
        <f t="shared" si="1"/>
        <v>-28.5</v>
      </c>
      <c r="G29" s="12"/>
      <c r="H29" s="12">
        <f>'Cash book'!R58</f>
        <v>0</v>
      </c>
      <c r="I29" s="12"/>
    </row>
    <row r="30" spans="1:9" x14ac:dyDescent="0.25">
      <c r="A30" t="s">
        <v>26</v>
      </c>
      <c r="B30" s="12">
        <f>'Cash book'!V57</f>
        <v>360.26</v>
      </c>
      <c r="C30" s="12"/>
      <c r="D30" s="12">
        <f t="shared" si="0"/>
        <v>120.08666666666666</v>
      </c>
      <c r="E30" s="17"/>
      <c r="F30" s="12">
        <f t="shared" si="1"/>
        <v>-240.17333333333335</v>
      </c>
      <c r="G30" s="12"/>
      <c r="H30" s="12">
        <f>'Cash book'!V57</f>
        <v>360.26</v>
      </c>
      <c r="I30" s="12"/>
    </row>
    <row r="31" spans="1:9" x14ac:dyDescent="0.25">
      <c r="A31" t="s">
        <v>27</v>
      </c>
      <c r="B31" s="12">
        <f>'Cash book'!AB57</f>
        <v>0</v>
      </c>
      <c r="C31" s="12"/>
      <c r="D31" s="12">
        <f t="shared" si="0"/>
        <v>0</v>
      </c>
      <c r="E31" s="17"/>
      <c r="F31" s="17">
        <f t="shared" si="1"/>
        <v>0</v>
      </c>
      <c r="G31" s="12"/>
      <c r="H31" s="12">
        <f>'Cash book'!AB57</f>
        <v>0</v>
      </c>
      <c r="I31" s="17"/>
    </row>
    <row r="32" spans="1:9" x14ac:dyDescent="0.25">
      <c r="B32" s="21">
        <f>SUM(B15:B31)</f>
        <v>9582.01</v>
      </c>
      <c r="C32" s="12"/>
      <c r="D32" s="21">
        <v>0</v>
      </c>
      <c r="E32" s="17"/>
      <c r="F32" s="21">
        <f t="shared" si="1"/>
        <v>-9582.01</v>
      </c>
      <c r="G32" s="12"/>
      <c r="H32" s="21">
        <v>0</v>
      </c>
      <c r="I32" s="12"/>
    </row>
    <row r="33" spans="1:9" x14ac:dyDescent="0.25">
      <c r="B33" s="14"/>
      <c r="C33" s="12"/>
      <c r="D33" s="14"/>
      <c r="E33" s="17"/>
      <c r="F33" s="14" t="s">
        <v>11</v>
      </c>
      <c r="G33" s="12"/>
      <c r="H33" s="14"/>
      <c r="I33" s="17"/>
    </row>
    <row r="34" spans="1:9" x14ac:dyDescent="0.25">
      <c r="A34" t="s">
        <v>28</v>
      </c>
      <c r="B34" s="40">
        <f>+B12-B32</f>
        <v>1682.9899999999998</v>
      </c>
      <c r="C34" s="12"/>
      <c r="D34" s="40">
        <f>+D12-D32</f>
        <v>0</v>
      </c>
      <c r="E34" s="17"/>
      <c r="F34" s="40">
        <f>+B34-D34</f>
        <v>1682.9899999999998</v>
      </c>
      <c r="G34" s="12"/>
      <c r="H34" s="40">
        <f>+H12-H32</f>
        <v>0</v>
      </c>
      <c r="I34" s="12"/>
    </row>
    <row r="37" spans="1:9" x14ac:dyDescent="0.25">
      <c r="A37" t="s">
        <v>29</v>
      </c>
      <c r="B37" s="24">
        <f>+B32-'Cash book'!F57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0"/>
  <sheetViews>
    <sheetView topLeftCell="A11" workbookViewId="0">
      <selection activeCell="A15" sqref="A15"/>
    </sheetView>
  </sheetViews>
  <sheetFormatPr defaultRowHeight="15" x14ac:dyDescent="0.25"/>
  <cols>
    <col min="5" max="5" width="19" customWidth="1"/>
  </cols>
  <sheetData>
    <row r="1" spans="1:8" ht="21" x14ac:dyDescent="0.35">
      <c r="A1" s="6" t="s">
        <v>81</v>
      </c>
    </row>
    <row r="2" spans="1:8" ht="21" x14ac:dyDescent="0.35">
      <c r="A2" s="6" t="s">
        <v>137</v>
      </c>
    </row>
    <row r="4" spans="1:8" ht="21" x14ac:dyDescent="0.35">
      <c r="A4" s="6" t="s">
        <v>19</v>
      </c>
    </row>
    <row r="6" spans="1:8" x14ac:dyDescent="0.25">
      <c r="A6" t="s">
        <v>35</v>
      </c>
      <c r="F6">
        <v>3850</v>
      </c>
      <c r="H6" t="s">
        <v>108</v>
      </c>
    </row>
    <row r="7" spans="1:8" x14ac:dyDescent="0.25">
      <c r="A7" t="s">
        <v>21</v>
      </c>
      <c r="F7">
        <v>400</v>
      </c>
      <c r="H7" t="s">
        <v>109</v>
      </c>
    </row>
    <row r="8" spans="1:8" x14ac:dyDescent="0.25">
      <c r="A8" t="s">
        <v>22</v>
      </c>
      <c r="F8">
        <v>300</v>
      </c>
    </row>
    <row r="9" spans="1:8" x14ac:dyDescent="0.25">
      <c r="A9" t="s">
        <v>110</v>
      </c>
      <c r="F9">
        <v>480</v>
      </c>
    </row>
    <row r="10" spans="1:8" x14ac:dyDescent="0.25">
      <c r="A10" t="s">
        <v>36</v>
      </c>
      <c r="F10">
        <v>500</v>
      </c>
    </row>
    <row r="11" spans="1:8" x14ac:dyDescent="0.25">
      <c r="A11" t="s">
        <v>111</v>
      </c>
      <c r="F11">
        <v>380</v>
      </c>
    </row>
    <row r="12" spans="1:8" x14ac:dyDescent="0.25">
      <c r="A12" t="s">
        <v>112</v>
      </c>
      <c r="F12">
        <v>800</v>
      </c>
    </row>
    <row r="13" spans="1:8" x14ac:dyDescent="0.25">
      <c r="A13" t="s">
        <v>113</v>
      </c>
      <c r="F13">
        <v>3550</v>
      </c>
    </row>
    <row r="14" spans="1:8" x14ac:dyDescent="0.25">
      <c r="A14" t="s">
        <v>196</v>
      </c>
      <c r="F14">
        <v>2300</v>
      </c>
    </row>
    <row r="15" spans="1:8" x14ac:dyDescent="0.25">
      <c r="A15" t="s">
        <v>114</v>
      </c>
      <c r="F15">
        <v>1200</v>
      </c>
    </row>
    <row r="16" spans="1:8" x14ac:dyDescent="0.25">
      <c r="A16" t="s">
        <v>115</v>
      </c>
      <c r="F16">
        <v>2000</v>
      </c>
    </row>
    <row r="17" spans="1:8" x14ac:dyDescent="0.25">
      <c r="A17" t="s">
        <v>116</v>
      </c>
      <c r="F17">
        <v>710</v>
      </c>
      <c r="H17" t="s">
        <v>117</v>
      </c>
    </row>
    <row r="18" spans="1:8" x14ac:dyDescent="0.25">
      <c r="A18" t="s">
        <v>118</v>
      </c>
      <c r="F18">
        <v>300</v>
      </c>
      <c r="H18" t="s">
        <v>82</v>
      </c>
    </row>
    <row r="19" spans="1:8" x14ac:dyDescent="0.25">
      <c r="A19" t="s">
        <v>119</v>
      </c>
      <c r="F19">
        <v>650</v>
      </c>
    </row>
    <row r="20" spans="1:8" x14ac:dyDescent="0.25">
      <c r="A20" t="s">
        <v>120</v>
      </c>
      <c r="F20">
        <v>1250</v>
      </c>
      <c r="H20" t="s">
        <v>121</v>
      </c>
    </row>
    <row r="21" spans="1:8" x14ac:dyDescent="0.25">
      <c r="A21" t="s">
        <v>122</v>
      </c>
      <c r="F21">
        <v>300</v>
      </c>
    </row>
    <row r="22" spans="1:8" x14ac:dyDescent="0.25">
      <c r="A22" t="s">
        <v>123</v>
      </c>
      <c r="F22">
        <v>300</v>
      </c>
    </row>
    <row r="23" spans="1:8" x14ac:dyDescent="0.25">
      <c r="A23" t="s">
        <v>124</v>
      </c>
      <c r="F23">
        <v>60</v>
      </c>
      <c r="H23" t="s">
        <v>125</v>
      </c>
    </row>
    <row r="24" spans="1:8" x14ac:dyDescent="0.25">
      <c r="A24" t="s">
        <v>126</v>
      </c>
      <c r="F24">
        <v>40</v>
      </c>
    </row>
    <row r="25" spans="1:8" x14ac:dyDescent="0.25">
      <c r="A25" t="s">
        <v>127</v>
      </c>
      <c r="F25">
        <v>100</v>
      </c>
      <c r="H25" t="s">
        <v>128</v>
      </c>
    </row>
    <row r="26" spans="1:8" x14ac:dyDescent="0.25">
      <c r="A26" t="s">
        <v>129</v>
      </c>
      <c r="F26">
        <v>150</v>
      </c>
    </row>
    <row r="27" spans="1:8" x14ac:dyDescent="0.25">
      <c r="A27" t="s">
        <v>130</v>
      </c>
      <c r="F27">
        <v>500</v>
      </c>
      <c r="H27" t="s">
        <v>131</v>
      </c>
    </row>
    <row r="28" spans="1:8" x14ac:dyDescent="0.25">
      <c r="A28" t="s">
        <v>132</v>
      </c>
      <c r="F28">
        <v>300</v>
      </c>
    </row>
    <row r="29" spans="1:8" x14ac:dyDescent="0.25">
      <c r="A29" t="s">
        <v>133</v>
      </c>
      <c r="F29">
        <v>1100</v>
      </c>
    </row>
    <row r="30" spans="1:8" x14ac:dyDescent="0.25">
      <c r="A30" t="s">
        <v>27</v>
      </c>
      <c r="F30">
        <v>500</v>
      </c>
    </row>
    <row r="31" spans="1:8" x14ac:dyDescent="0.25">
      <c r="A31" t="s">
        <v>62</v>
      </c>
      <c r="F31">
        <v>0</v>
      </c>
    </row>
    <row r="32" spans="1:8" x14ac:dyDescent="0.25">
      <c r="A32" t="s">
        <v>83</v>
      </c>
      <c r="F32">
        <v>0</v>
      </c>
      <c r="H32" t="s">
        <v>152</v>
      </c>
    </row>
    <row r="33" spans="1:8" x14ac:dyDescent="0.25">
      <c r="A33" t="s">
        <v>73</v>
      </c>
      <c r="F33">
        <v>0</v>
      </c>
      <c r="H33" t="s">
        <v>152</v>
      </c>
    </row>
    <row r="34" spans="1:8" x14ac:dyDescent="0.25">
      <c r="A34" t="s">
        <v>106</v>
      </c>
      <c r="F34">
        <v>0</v>
      </c>
      <c r="H34" t="s">
        <v>152</v>
      </c>
    </row>
    <row r="35" spans="1:8" ht="15.75" thickBot="1" x14ac:dyDescent="0.3">
      <c r="A35" t="s">
        <v>61</v>
      </c>
      <c r="F35">
        <v>0</v>
      </c>
      <c r="H35" t="s">
        <v>152</v>
      </c>
    </row>
    <row r="36" spans="1:8" ht="15.75" thickBot="1" x14ac:dyDescent="0.3">
      <c r="F36" s="5">
        <f>SUM(F6:F35)</f>
        <v>22020</v>
      </c>
    </row>
    <row r="38" spans="1:8" ht="21" x14ac:dyDescent="0.35">
      <c r="A38" s="6" t="s">
        <v>14</v>
      </c>
    </row>
    <row r="40" spans="1:8" x14ac:dyDescent="0.25">
      <c r="A40" t="s">
        <v>37</v>
      </c>
      <c r="F40">
        <v>750</v>
      </c>
      <c r="H40" t="s">
        <v>134</v>
      </c>
    </row>
    <row r="41" spans="1:8" x14ac:dyDescent="0.25">
      <c r="A41" t="s">
        <v>135</v>
      </c>
      <c r="F41">
        <v>30</v>
      </c>
    </row>
    <row r="43" spans="1:8" ht="15.75" thickBot="1" x14ac:dyDescent="0.3"/>
    <row r="44" spans="1:8" ht="15.75" thickBot="1" x14ac:dyDescent="0.3">
      <c r="F44" s="5">
        <f>SUM(F40:F43)</f>
        <v>780</v>
      </c>
    </row>
    <row r="46" spans="1:8" ht="15.75" thickBot="1" x14ac:dyDescent="0.3"/>
    <row r="47" spans="1:8" ht="19.5" thickBot="1" x14ac:dyDescent="0.35">
      <c r="A47" s="1" t="s">
        <v>38</v>
      </c>
      <c r="F47" s="5">
        <v>22020</v>
      </c>
    </row>
    <row r="49" spans="1:6" ht="15.75" thickBot="1" x14ac:dyDescent="0.3"/>
    <row r="50" spans="1:6" ht="19.5" thickBot="1" x14ac:dyDescent="0.35">
      <c r="A50" s="1" t="s">
        <v>136</v>
      </c>
      <c r="F50" s="65">
        <v>19900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dimension ref="A1:J19"/>
  <sheetViews>
    <sheetView workbookViewId="0">
      <selection activeCell="F10" sqref="F10"/>
    </sheetView>
  </sheetViews>
  <sheetFormatPr defaultRowHeight="15" x14ac:dyDescent="0.25"/>
  <cols>
    <col min="1" max="1" width="11.5703125" style="44" customWidth="1"/>
    <col min="2" max="2" width="30.85546875" style="44" customWidth="1"/>
    <col min="3" max="3" width="16.5703125" style="4" customWidth="1"/>
    <col min="4" max="7" width="12.5703125" style="4" customWidth="1"/>
    <col min="9" max="9" width="12.5703125" style="4" customWidth="1"/>
    <col min="10" max="10" width="16.140625" customWidth="1"/>
  </cols>
  <sheetData>
    <row r="1" spans="1:10" x14ac:dyDescent="0.25">
      <c r="A1" s="42" t="s">
        <v>63</v>
      </c>
      <c r="B1" s="43"/>
      <c r="C1" s="69"/>
    </row>
    <row r="2" spans="1:10" x14ac:dyDescent="0.25">
      <c r="A2" s="42"/>
      <c r="B2" s="43"/>
      <c r="C2" s="79" t="s">
        <v>146</v>
      </c>
      <c r="D2" s="80"/>
      <c r="E2" s="80"/>
      <c r="F2" s="80"/>
      <c r="G2" s="80"/>
    </row>
    <row r="3" spans="1:10" x14ac:dyDescent="0.25">
      <c r="C3" s="45" t="s">
        <v>132</v>
      </c>
      <c r="D3" s="45" t="s">
        <v>60</v>
      </c>
      <c r="E3" s="45" t="s">
        <v>142</v>
      </c>
      <c r="F3" s="45" t="s">
        <v>85</v>
      </c>
      <c r="G3" s="45" t="s">
        <v>83</v>
      </c>
      <c r="H3" s="2" t="s">
        <v>31</v>
      </c>
      <c r="I3" s="45" t="s">
        <v>64</v>
      </c>
      <c r="J3" s="45" t="s">
        <v>143</v>
      </c>
    </row>
    <row r="4" spans="1:10" x14ac:dyDescent="0.25">
      <c r="B4" s="44" t="s">
        <v>65</v>
      </c>
      <c r="C4" s="71" t="s">
        <v>143</v>
      </c>
      <c r="J4" s="70">
        <v>19973.400000000001</v>
      </c>
    </row>
    <row r="5" spans="1:10" x14ac:dyDescent="0.25">
      <c r="C5" s="70">
        <v>300</v>
      </c>
      <c r="D5" s="70">
        <v>1104</v>
      </c>
      <c r="E5" s="70">
        <v>2004</v>
      </c>
      <c r="F5" s="70">
        <v>400</v>
      </c>
      <c r="G5" s="70">
        <v>719.37</v>
      </c>
      <c r="H5" s="72"/>
    </row>
    <row r="6" spans="1:10" x14ac:dyDescent="0.25">
      <c r="A6" s="44" t="s">
        <v>144</v>
      </c>
      <c r="B6" s="44" t="s">
        <v>145</v>
      </c>
      <c r="C6" s="4">
        <v>25</v>
      </c>
      <c r="D6" s="4">
        <v>92</v>
      </c>
      <c r="E6" s="4">
        <v>167</v>
      </c>
      <c r="H6" s="4">
        <f>SUM(C6:G6)</f>
        <v>284</v>
      </c>
    </row>
    <row r="7" spans="1:10" x14ac:dyDescent="0.25">
      <c r="A7" s="44" t="s">
        <v>156</v>
      </c>
      <c r="B7" s="44" t="s">
        <v>145</v>
      </c>
      <c r="C7" s="4">
        <v>25</v>
      </c>
      <c r="D7" s="4">
        <v>92</v>
      </c>
      <c r="E7" s="47">
        <v>167</v>
      </c>
      <c r="F7" s="47"/>
      <c r="G7" s="47"/>
      <c r="H7" s="4">
        <f t="shared" ref="H7:H17" si="0">SUM(C7:G7)</f>
        <v>284</v>
      </c>
      <c r="I7" s="47"/>
    </row>
    <row r="8" spans="1:10" x14ac:dyDescent="0.25">
      <c r="A8" s="44" t="s">
        <v>194</v>
      </c>
      <c r="B8" s="44" t="s">
        <v>145</v>
      </c>
      <c r="C8" s="4">
        <v>25</v>
      </c>
      <c r="D8" s="4">
        <v>92</v>
      </c>
      <c r="E8" s="47">
        <v>167</v>
      </c>
      <c r="F8" s="47"/>
      <c r="G8" s="47"/>
      <c r="H8" s="4">
        <f t="shared" si="0"/>
        <v>284</v>
      </c>
      <c r="I8" s="47"/>
    </row>
    <row r="9" spans="1:10" x14ac:dyDescent="0.25">
      <c r="B9" s="44" t="s">
        <v>64</v>
      </c>
      <c r="C9" s="47"/>
      <c r="D9" s="47"/>
      <c r="E9" s="47"/>
      <c r="F9" s="47"/>
      <c r="G9" s="47"/>
      <c r="H9" s="4">
        <f t="shared" si="0"/>
        <v>0</v>
      </c>
      <c r="I9" s="47">
        <v>10.11</v>
      </c>
    </row>
    <row r="10" spans="1:10" x14ac:dyDescent="0.25">
      <c r="A10" s="44" t="s">
        <v>197</v>
      </c>
      <c r="B10" s="44" t="s">
        <v>145</v>
      </c>
      <c r="C10" s="47">
        <v>25</v>
      </c>
      <c r="D10" s="47">
        <v>92</v>
      </c>
      <c r="E10" s="47">
        <v>167</v>
      </c>
      <c r="F10" s="47"/>
      <c r="G10" s="47"/>
      <c r="H10" s="4">
        <f t="shared" si="0"/>
        <v>284</v>
      </c>
      <c r="I10" s="47"/>
    </row>
    <row r="11" spans="1:10" x14ac:dyDescent="0.25">
      <c r="C11" s="47"/>
      <c r="D11" s="47"/>
      <c r="E11" s="47"/>
      <c r="F11" s="47"/>
      <c r="G11" s="47"/>
      <c r="H11" s="4">
        <f t="shared" si="0"/>
        <v>0</v>
      </c>
      <c r="I11" s="47"/>
    </row>
    <row r="12" spans="1:10" x14ac:dyDescent="0.25">
      <c r="C12" s="47"/>
      <c r="D12" s="47"/>
      <c r="E12" s="47"/>
      <c r="F12" s="47"/>
      <c r="G12" s="47"/>
      <c r="H12" s="4">
        <f t="shared" si="0"/>
        <v>0</v>
      </c>
      <c r="I12" s="47"/>
    </row>
    <row r="13" spans="1:10" x14ac:dyDescent="0.25">
      <c r="C13" s="47"/>
      <c r="D13" s="47"/>
      <c r="E13" s="47"/>
      <c r="F13" s="47"/>
      <c r="G13" s="47"/>
      <c r="H13" s="4">
        <f t="shared" si="0"/>
        <v>0</v>
      </c>
      <c r="I13" s="47"/>
    </row>
    <row r="14" spans="1:10" x14ac:dyDescent="0.25">
      <c r="C14" s="47"/>
      <c r="D14" s="47"/>
      <c r="E14" s="47"/>
      <c r="F14" s="47"/>
      <c r="G14" s="47"/>
      <c r="H14" s="4">
        <f t="shared" si="0"/>
        <v>0</v>
      </c>
      <c r="I14" s="47"/>
    </row>
    <row r="15" spans="1:10" x14ac:dyDescent="0.25">
      <c r="C15" s="47"/>
      <c r="D15" s="47"/>
      <c r="E15" s="47"/>
      <c r="F15" s="47"/>
      <c r="G15" s="47"/>
      <c r="H15" s="4">
        <f t="shared" si="0"/>
        <v>0</v>
      </c>
      <c r="I15" s="47"/>
    </row>
    <row r="16" spans="1:10" x14ac:dyDescent="0.25">
      <c r="D16" s="47"/>
      <c r="E16" s="47"/>
      <c r="F16" s="47"/>
      <c r="G16" s="46"/>
      <c r="H16" s="4">
        <f t="shared" si="0"/>
        <v>0</v>
      </c>
      <c r="I16" s="46"/>
    </row>
    <row r="17" spans="2:10" x14ac:dyDescent="0.25">
      <c r="D17" s="47"/>
      <c r="E17" s="47"/>
      <c r="F17" s="47"/>
      <c r="G17" s="46"/>
      <c r="H17" s="4">
        <f t="shared" si="0"/>
        <v>0</v>
      </c>
      <c r="I17" s="47"/>
    </row>
    <row r="18" spans="2:10" x14ac:dyDescent="0.25">
      <c r="B18" s="44" t="s">
        <v>31</v>
      </c>
      <c r="C18" s="22">
        <f>SUM(C5:C17)</f>
        <v>400</v>
      </c>
      <c r="D18" s="22">
        <f t="shared" ref="D18:H18" si="1">SUM(D5:D17)</f>
        <v>1472</v>
      </c>
      <c r="E18" s="22">
        <f t="shared" si="1"/>
        <v>2672</v>
      </c>
      <c r="F18" s="22">
        <f t="shared" si="1"/>
        <v>400</v>
      </c>
      <c r="G18" s="22">
        <f t="shared" si="1"/>
        <v>719.37</v>
      </c>
      <c r="H18" s="22">
        <f t="shared" si="1"/>
        <v>1136</v>
      </c>
      <c r="I18" s="22">
        <f t="shared" ref="I18" si="2">SUM(I6:I17)</f>
        <v>10.11</v>
      </c>
      <c r="J18" s="22">
        <f>J4+H18+I18</f>
        <v>21119.510000000002</v>
      </c>
    </row>
    <row r="19" spans="2:10" x14ac:dyDescent="0.25">
      <c r="J19" s="4"/>
    </row>
  </sheetData>
  <mergeCells count="1">
    <mergeCell ref="C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CBEA3-DBEE-43D2-9BC2-27033FF577C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Full Reconciliation</vt:lpstr>
      <vt:lpstr>Cash book</vt:lpstr>
      <vt:lpstr>Budget Comparison</vt:lpstr>
      <vt:lpstr>Budget</vt:lpstr>
      <vt:lpstr>Savings Account</vt:lpstr>
      <vt:lpstr>Sheet2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SPC</cp:lastModifiedBy>
  <cp:revision/>
  <cp:lastPrinted>2019-06-19T08:36:11Z</cp:lastPrinted>
  <dcterms:created xsi:type="dcterms:W3CDTF">2011-06-26T08:01:14Z</dcterms:created>
  <dcterms:modified xsi:type="dcterms:W3CDTF">2019-08-13T15:51:23Z</dcterms:modified>
  <cp:category/>
  <cp:contentStatus/>
</cp:coreProperties>
</file>