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\Dropbox\SPC\Finance\Monthly Financial Spreadsheets\2021\"/>
    </mc:Choice>
  </mc:AlternateContent>
  <xr:revisionPtr revIDLastSave="0" documentId="13_ncr:1_{29093FAE-D2E6-41D1-A228-275F1852E0CD}" xr6:coauthVersionLast="47" xr6:coauthVersionMax="47" xr10:uidLastSave="{00000000-0000-0000-0000-000000000000}"/>
  <bookViews>
    <workbookView xWindow="-120" yWindow="-120" windowWidth="20730" windowHeight="11160" tabRatio="459" activeTab="1" xr2:uid="{00000000-000D-0000-FFFF-FFFF00000000}"/>
  </bookViews>
  <sheets>
    <sheet name="Full Reconciliation" sheetId="9" r:id="rId1"/>
    <sheet name="Cash book" sheetId="15" r:id="rId2"/>
    <sheet name="Budget Comparison" sheetId="3" r:id="rId3"/>
    <sheet name="Budget" sheetId="13" r:id="rId4"/>
    <sheet name="Savings Account" sheetId="16" r:id="rId5"/>
    <sheet name="Sheet1" sheetId="17" r:id="rId6"/>
  </sheets>
  <definedNames>
    <definedName name="_xlnm.Print_Area" localSheetId="2">'Budget Comparison'!$A$1:$J$33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6" l="1"/>
  <c r="F40" i="13" l="1"/>
  <c r="F32" i="13"/>
  <c r="F43" i="13" s="1"/>
  <c r="N147" i="15" l="1"/>
  <c r="O147" i="15"/>
  <c r="P147" i="15"/>
  <c r="Q147" i="15"/>
  <c r="R147" i="15"/>
  <c r="S147" i="15"/>
  <c r="T147" i="15"/>
  <c r="U147" i="15"/>
  <c r="V147" i="15"/>
  <c r="W147" i="15"/>
  <c r="X147" i="15"/>
  <c r="Y147" i="15"/>
  <c r="Z147" i="15"/>
  <c r="AA147" i="15"/>
  <c r="AB147" i="15"/>
  <c r="AC147" i="15"/>
  <c r="AD147" i="15"/>
  <c r="M147" i="15"/>
  <c r="G147" i="15"/>
  <c r="H147" i="15"/>
  <c r="I147" i="15"/>
  <c r="J147" i="15"/>
  <c r="K147" i="15"/>
  <c r="F147" i="15"/>
  <c r="E147" i="15"/>
  <c r="I24" i="16" l="1"/>
  <c r="H26" i="3" l="1"/>
  <c r="B25" i="9"/>
  <c r="B28" i="3" l="1"/>
  <c r="B21" i="9"/>
  <c r="L8" i="15"/>
  <c r="L7" i="15"/>
  <c r="L9" i="15"/>
  <c r="L10" i="15"/>
  <c r="L11" i="15"/>
  <c r="L12" i="15"/>
  <c r="L13" i="15"/>
  <c r="H17" i="16" l="1"/>
  <c r="H18" i="16"/>
  <c r="H19" i="16"/>
  <c r="H20" i="16"/>
  <c r="H21" i="16"/>
  <c r="H22" i="16"/>
  <c r="AF147" i="15"/>
  <c r="B24" i="9" s="1"/>
  <c r="AG147" i="15" l="1"/>
  <c r="O149" i="15" l="1"/>
  <c r="V149" i="15" l="1"/>
  <c r="AC149" i="15" l="1"/>
  <c r="AC151" i="15" l="1"/>
  <c r="Z149" i="15"/>
  <c r="W149" i="15"/>
  <c r="T149" i="15" l="1"/>
  <c r="AI6" i="15" l="1"/>
  <c r="AI7" i="15" s="1"/>
  <c r="AI8" i="15" s="1"/>
  <c r="AI9" i="15" s="1"/>
  <c r="AI10" i="15" s="1"/>
  <c r="AI11" i="15" s="1"/>
  <c r="AI12" i="15" s="1"/>
  <c r="AI13" i="15" s="1"/>
  <c r="B29" i="9" l="1"/>
  <c r="H22" i="3" l="1"/>
  <c r="H21" i="3"/>
  <c r="H28" i="3"/>
  <c r="D28" i="3" s="1"/>
  <c r="F28" i="3" s="1"/>
  <c r="H20" i="3"/>
  <c r="H18" i="3"/>
  <c r="O151" i="15" l="1"/>
  <c r="B22" i="9" l="1"/>
  <c r="G24" i="16" l="1"/>
  <c r="B34" i="9" s="1"/>
  <c r="F24" i="16"/>
  <c r="B33" i="9" s="1"/>
  <c r="E24" i="16" l="1"/>
  <c r="B32" i="9" s="1"/>
  <c r="D24" i="16"/>
  <c r="B31" i="9" s="1"/>
  <c r="C24" i="16"/>
  <c r="B30" i="9" s="1"/>
  <c r="H16" i="16" l="1"/>
  <c r="C13" i="9"/>
  <c r="Y149" i="15" l="1"/>
  <c r="N149" i="15"/>
  <c r="H29" i="3" l="1"/>
  <c r="H27" i="3"/>
  <c r="H25" i="3"/>
  <c r="H24" i="3"/>
  <c r="H23" i="3"/>
  <c r="H19" i="3"/>
  <c r="H17" i="3"/>
  <c r="H16" i="3"/>
  <c r="H15" i="3"/>
  <c r="H7" i="3"/>
  <c r="H30" i="3" l="1"/>
  <c r="AE7" i="15" l="1"/>
  <c r="AE8" i="15"/>
  <c r="AE9" i="15"/>
  <c r="AE10" i="15"/>
  <c r="AE11" i="15"/>
  <c r="AE12" i="15"/>
  <c r="AE13" i="15"/>
  <c r="C9" i="9" l="1"/>
  <c r="B35" i="9" l="1"/>
  <c r="H15" i="16"/>
  <c r="H14" i="16"/>
  <c r="H13" i="16"/>
  <c r="H12" i="16"/>
  <c r="H11" i="16"/>
  <c r="H10" i="16"/>
  <c r="H9" i="16"/>
  <c r="H8" i="16"/>
  <c r="H7" i="16"/>
  <c r="H6" i="16"/>
  <c r="P149" i="15"/>
  <c r="H151" i="15"/>
  <c r="S149" i="15"/>
  <c r="T151" i="15"/>
  <c r="AA149" i="15"/>
  <c r="AB149" i="15"/>
  <c r="AD149" i="15"/>
  <c r="U149" i="15"/>
  <c r="Q149" i="15"/>
  <c r="R149" i="15"/>
  <c r="R151" i="15" s="1"/>
  <c r="D24" i="3"/>
  <c r="B24" i="3"/>
  <c r="M149" i="15"/>
  <c r="X149" i="15"/>
  <c r="X151" i="15" s="1"/>
  <c r="V151" i="15"/>
  <c r="H24" i="16" l="1"/>
  <c r="J24" i="16" s="1"/>
  <c r="C36" i="9"/>
  <c r="U151" i="15"/>
  <c r="W151" i="15"/>
  <c r="F24" i="3"/>
  <c r="P151" i="15"/>
  <c r="Q151" i="15"/>
  <c r="S151" i="15"/>
  <c r="Y151" i="15"/>
  <c r="D20" i="3"/>
  <c r="D21" i="3"/>
  <c r="D22" i="3"/>
  <c r="B22" i="3"/>
  <c r="B21" i="3"/>
  <c r="B20" i="3"/>
  <c r="B19" i="3"/>
  <c r="F21" i="3" l="1"/>
  <c r="F20" i="3"/>
  <c r="F22" i="3"/>
  <c r="L6" i="15" l="1"/>
  <c r="L147" i="15" s="1"/>
  <c r="AE6" i="15"/>
  <c r="AE147" i="15" s="1"/>
  <c r="AH6" i="15" l="1"/>
  <c r="AH7" i="15" s="1"/>
  <c r="AH8" i="15" s="1"/>
  <c r="AH9" i="15" s="1"/>
  <c r="AH10" i="15" s="1"/>
  <c r="AH11" i="15" s="1"/>
  <c r="AH12" i="15" s="1"/>
  <c r="AH13" i="15" s="1"/>
  <c r="Z151" i="15"/>
  <c r="D26" i="3"/>
  <c r="B26" i="3"/>
  <c r="C15" i="9"/>
  <c r="F26" i="3" l="1"/>
  <c r="D19" i="3" l="1"/>
  <c r="F19" i="3" s="1"/>
  <c r="B18" i="3"/>
  <c r="I151" i="15" l="1"/>
  <c r="N151" i="15"/>
  <c r="AD151" i="15"/>
  <c r="AA151" i="15"/>
  <c r="AB151" i="15"/>
  <c r="J151" i="15"/>
  <c r="B23" i="3" l="1"/>
  <c r="B9" i="3"/>
  <c r="B8" i="3" s="1"/>
  <c r="B16" i="3"/>
  <c r="B25" i="3"/>
  <c r="B27" i="3"/>
  <c r="B29" i="3"/>
  <c r="B17" i="3"/>
  <c r="D23" i="3" l="1"/>
  <c r="D16" i="3"/>
  <c r="D25" i="3"/>
  <c r="D29" i="3"/>
  <c r="D17" i="3"/>
  <c r="D27" i="3"/>
  <c r="D18" i="3"/>
  <c r="H8" i="3" l="1"/>
  <c r="H12" i="3" s="1"/>
  <c r="H32" i="3" s="1"/>
  <c r="F16" i="3"/>
  <c r="F27" i="3"/>
  <c r="F29" i="3"/>
  <c r="F17" i="3"/>
  <c r="F18" i="3"/>
  <c r="F25" i="3"/>
  <c r="D12" i="3" l="1"/>
  <c r="F23" i="3"/>
  <c r="F151" i="15" l="1"/>
  <c r="B15" i="3"/>
  <c r="D15" i="3"/>
  <c r="D30" i="3" s="1"/>
  <c r="D32" i="3" s="1"/>
  <c r="M151" i="15"/>
  <c r="F15" i="3" l="1"/>
  <c r="E155" i="15"/>
  <c r="B30" i="3"/>
  <c r="F30" i="3" l="1"/>
  <c r="B35" i="3"/>
  <c r="B7" i="3"/>
  <c r="G151" i="15"/>
  <c r="B12" i="3" l="1"/>
  <c r="B32" i="3" s="1"/>
  <c r="F32" i="3" s="1"/>
  <c r="F12" i="3" l="1"/>
  <c r="E151" i="15"/>
  <c r="B23" i="9"/>
  <c r="E154" i="15"/>
  <c r="C27" i="9" l="1"/>
  <c r="C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tc={CD9E8DC9-3652-4BD6-87AB-0F10006E390D}</author>
  </authors>
  <commentList>
    <comment ref="AG71" authorId="0" shapeId="0" xr:uid="{CD9E8DC9-3652-4BD6-87AB-0F10006E390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invoice was paid by Garton Parish Council and the VAT has therefore already been repaid.</t>
      </text>
    </comment>
  </commentList>
</comments>
</file>

<file path=xl/sharedStrings.xml><?xml version="1.0" encoding="utf-8"?>
<sst xmlns="http://schemas.openxmlformats.org/spreadsheetml/2006/main" count="199" uniqueCount="155">
  <si>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</si>
  <si>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</si>
  <si>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</si>
  <si>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</si>
  <si>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</si>
  <si>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</si>
  <si>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r>
      <rPr>
        <u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Payments </t>
    </r>
  </si>
  <si>
    <t xml:space="preserve">                      Closing Balance per Cash Book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</si>
  <si>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</si>
  <si>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</si>
  <si>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</si>
  <si>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</si>
  <si>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</si>
  <si>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</si>
  <si>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</si>
  <si>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</si>
  <si>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</si>
  <si>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</si>
  <si>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</si>
  <si>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</si>
  <si>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</si>
  <si>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</si>
  <si>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</si>
  <si>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</si>
  <si>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</si>
  <si>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</si>
  <si>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</si>
  <si>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</si>
  <si>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Check Digit</t>
  </si>
  <si>
    <t>Receipts</t>
  </si>
  <si>
    <t>Total</t>
  </si>
  <si>
    <t>Residual</t>
  </si>
  <si>
    <t>Details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</si>
  <si>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</si>
  <si>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</si>
  <si>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</si>
  <si>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</si>
  <si>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</si>
  <si>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</si>
  <si>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</si>
  <si>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</si>
  <si>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</si>
  <si>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</si>
  <si>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</si>
  <si>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</si>
  <si>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S137</t>
  </si>
  <si>
    <t>Maint</t>
  </si>
  <si>
    <t>Leg/Prof</t>
  </si>
  <si>
    <t>Payment Type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</si>
  <si>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</si>
  <si>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</si>
  <si>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</si>
  <si>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</si>
  <si>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</si>
  <si>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</si>
  <si>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</si>
  <si>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General Savings Account</t>
  </si>
  <si>
    <t>Interest</t>
  </si>
  <si>
    <t>Opening account balance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</si>
  <si>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</si>
  <si>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</si>
  <si>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Savings Funds: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</si>
  <si>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</si>
  <si>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</si>
  <si>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</si>
  <si>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Accounts</t>
  </si>
  <si>
    <t xml:space="preserve">Current </t>
  </si>
  <si>
    <t>Savings</t>
  </si>
  <si>
    <t>b/forward</t>
  </si>
  <si>
    <t>N/A</t>
  </si>
  <si>
    <t>Account  Transfers</t>
  </si>
  <si>
    <t>Shiptonthorpe Parish Council</t>
  </si>
  <si>
    <t>SHIPTONTHORPE PARISH COUNCIL</t>
  </si>
  <si>
    <t>Village Hall</t>
  </si>
  <si>
    <t>Beck</t>
  </si>
  <si>
    <t>Cemetery / Churchyard</t>
  </si>
  <si>
    <t>Playing Fields</t>
  </si>
  <si>
    <t>Grass cutting, litter picking &amp; hedge cutting</t>
  </si>
  <si>
    <t>Cem / C.yard</t>
  </si>
  <si>
    <t>Grass/Litt/Hedge</t>
  </si>
  <si>
    <t>Grants / Don</t>
  </si>
  <si>
    <t>Ins</t>
  </si>
  <si>
    <t>Electricity</t>
  </si>
  <si>
    <t>Other</t>
  </si>
  <si>
    <t>Gross Salary (inc. PAYE)</t>
  </si>
  <si>
    <t>Travel, Space, Heat, Light, Broadband etc.</t>
  </si>
  <si>
    <t>Village Hall phone line &amp; broadband rental</t>
  </si>
  <si>
    <t>Playing fields rent</t>
  </si>
  <si>
    <t>Playing fields maintenance (hedge cutting, play equip etc.</t>
  </si>
  <si>
    <t>Churchyard and Cemetery Maintenance Fund</t>
  </si>
  <si>
    <t>Fire Extinguisher services/certificates</t>
  </si>
  <si>
    <t>Insurances</t>
  </si>
  <si>
    <t>PC and Playing Fields</t>
  </si>
  <si>
    <t>Stationery and office expenses</t>
  </si>
  <si>
    <t>ERNLLCA subs</t>
  </si>
  <si>
    <t>SLCC subs</t>
  </si>
  <si>
    <t>Information Commissoner</t>
  </si>
  <si>
    <t>ROSPA</t>
  </si>
  <si>
    <t>Website</t>
  </si>
  <si>
    <t>Election</t>
  </si>
  <si>
    <t>Project funding</t>
  </si>
  <si>
    <t>Web links</t>
  </si>
  <si>
    <r>
      <rPr>
        <u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transfers to savings account</t>
    </r>
  </si>
  <si>
    <t>Election Fund</t>
  </si>
  <si>
    <t>Project Fund</t>
  </si>
  <si>
    <t>Doran Curley Fund (beck committee)</t>
  </si>
  <si>
    <t>Opening balance</t>
  </si>
  <si>
    <t>FUNDS</t>
  </si>
  <si>
    <t>Budget Comparison (Financial Regulations 4.8)</t>
  </si>
  <si>
    <t>Church/Cem</t>
  </si>
  <si>
    <t>Clerk's WFH</t>
  </si>
  <si>
    <t>Opening Balance 1st April 2020</t>
  </si>
  <si>
    <t>Payroll services</t>
  </si>
  <si>
    <t>Grass cutting - Playing Fields</t>
  </si>
  <si>
    <t>Based on 12 cuts per year average</t>
  </si>
  <si>
    <t>Audit fees</t>
  </si>
  <si>
    <t>Project funding (including paddock redevelopment)</t>
  </si>
  <si>
    <t xml:space="preserve">Cannot use for budgeting </t>
  </si>
  <si>
    <t>as not consistent</t>
  </si>
  <si>
    <t>Cemetery</t>
  </si>
  <si>
    <t>Admin / Subs</t>
  </si>
  <si>
    <t xml:space="preserve">P Field </t>
  </si>
  <si>
    <t>Chair Allow</t>
  </si>
  <si>
    <t>Plus transfers from savings account</t>
  </si>
  <si>
    <t>Administration (including election fees)</t>
  </si>
  <si>
    <t>Full Bank Reconciliation  - 30th April 2021</t>
  </si>
  <si>
    <t>Balance per Bank Statement 30th April</t>
  </si>
  <si>
    <t>Opening Balance 1st April 2021</t>
  </si>
  <si>
    <t>Suggested precept for 2021/22</t>
  </si>
  <si>
    <t>General maintenance</t>
  </si>
  <si>
    <t>Electricity for Street Lights owned by SPC</t>
  </si>
  <si>
    <t xml:space="preserve">BUDGET 2021-22 </t>
  </si>
  <si>
    <t>1 month to the 30th April 2021</t>
  </si>
  <si>
    <t>1 months</t>
  </si>
  <si>
    <t>Grass cutting, gardening &amp; litter picking</t>
  </si>
  <si>
    <t>Split across councils</t>
  </si>
  <si>
    <t>Play equipment inspection</t>
  </si>
  <si>
    <t>7th April</t>
  </si>
  <si>
    <t>Mouse House</t>
  </si>
  <si>
    <t>BACS</t>
  </si>
  <si>
    <t>ERNLLCA</t>
  </si>
  <si>
    <t>Catherine Simpson</t>
  </si>
  <si>
    <t>HMRC</t>
  </si>
  <si>
    <t>16th April</t>
  </si>
  <si>
    <t>20th April</t>
  </si>
  <si>
    <t xml:space="preserve">26th April </t>
  </si>
  <si>
    <t>Transfer</t>
  </si>
  <si>
    <t>30th April</t>
  </si>
  <si>
    <t>ERYC</t>
  </si>
  <si>
    <t>26th April</t>
  </si>
  <si>
    <t>P21/22-1</t>
  </si>
  <si>
    <t>P21/22-2</t>
  </si>
  <si>
    <t>P21/22-3</t>
  </si>
  <si>
    <t>R21/22-1</t>
  </si>
  <si>
    <t>R21/22-2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</si>
</sst>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168" fontId="0" fillId="0" borderId="2" xfId="0" applyNumberFormat="1" applyBorder="1"/>
    <xf numFmtId="0" fontId="17" fillId="0" borderId="0" xfId="0" applyFont="1"/>
    <xf numFmtId="0" fontId="18" fillId="0" borderId="0" xfId="0" applyFont="1"/>
    <xf numFmtId="3" fontId="0" fillId="0" borderId="4" xfId="0" applyNumberFormat="1" applyBorder="1"/>
    <xf numFmtId="0" fontId="0" fillId="3" borderId="8" xfId="0" applyFill="1" applyBorder="1"/>
    <xf numFmtId="0" fontId="0" fillId="0" borderId="6" xfId="0" applyBorder="1"/>
    <xf numFmtId="2" fontId="0" fillId="0" borderId="6" xfId="0" applyNumberFormat="1" applyBorder="1"/>
    <xf numFmtId="2" fontId="14" fillId="0" borderId="0" xfId="0" applyNumberFormat="1" applyFont="1"/>
    <xf numFmtId="2" fontId="1" fillId="2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Fill="1"/>
    <xf numFmtId="166" fontId="21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2" fontId="0" fillId="0" borderId="14" xfId="0" applyNumberFormat="1" applyBorder="1"/>
    <xf numFmtId="2" fontId="0" fillId="0" borderId="13" xfId="0" applyNumberFormat="1" applyBorder="1"/>
    <xf numFmtId="49" fontId="1" fillId="0" borderId="0" xfId="0" applyNumberFormat="1" applyFont="1"/>
    <xf numFmtId="0" fontId="16" fillId="0" borderId="0" xfId="0" applyFont="1"/>
    <xf numFmtId="0" fontId="0" fillId="0" borderId="0" xfId="0" applyAlignment="1">
      <alignment horizontal="left"/>
    </xf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0" fillId="0" borderId="9" xfId="0" applyNumberFormat="1" applyBorder="1"/>
    <xf numFmtId="2" fontId="25" fillId="0" borderId="10" xfId="0" applyNumberFormat="1" applyFont="1" applyBorder="1"/>
    <xf numFmtId="2" fontId="1" fillId="2" borderId="10" xfId="0" applyNumberFormat="1" applyFont="1" applyFill="1" applyBorder="1"/>
    <xf numFmtId="2" fontId="1" fillId="2" borderId="8" xfId="0" applyNumberFormat="1" applyFont="1" applyFill="1" applyBorder="1"/>
    <xf numFmtId="2" fontId="0" fillId="0" borderId="10" xfId="0" applyNumberFormat="1" applyBorder="1" applyAlignment="1">
      <alignment wrapText="1"/>
    </xf>
    <xf numFmtId="2" fontId="26" fillId="0" borderId="0" xfId="0" applyNumberFormat="1" applyFont="1" applyBorder="1"/>
    <xf numFmtId="2" fontId="0" fillId="0" borderId="15" xfId="0" applyNumberFormat="1" applyBorder="1"/>
    <xf numFmtId="2" fontId="0" fillId="0" borderId="16" xfId="0" applyNumberFormat="1" applyBorder="1"/>
    <xf numFmtId="10" fontId="0" fillId="0" borderId="0" xfId="0" applyNumberFormat="1"/>
    <xf numFmtId="2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1" fillId="0" borderId="8" xfId="0" applyNumberFormat="1" applyFont="1" applyFill="1" applyBorder="1"/>
    <xf numFmtId="2" fontId="1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723900</xdr:colOff>
      <xdr:row>34</xdr:row>
      <xdr:rowOff>180975</xdr:rowOff>
    </xdr:from>
    <xdr:to>
      <xdr:col>25</xdr:col>
      <xdr:colOff>26669</xdr:colOff>
      <xdr:row>37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4B8C270-7538-435A-8904-C33DE9FBC316}"/>
            </a:ext>
          </a:extLst>
        </xdr:cNvPr>
        <xdr:cNvSpPr/>
      </xdr:nvSpPr>
      <xdr:spPr>
        <a:xfrm>
          <a:off x="20431125" y="7067550"/>
          <a:ext cx="45719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563881</xdr:colOff>
      <xdr:row>38</xdr:row>
      <xdr:rowOff>19050</xdr:rowOff>
    </xdr:from>
    <xdr:to>
      <xdr:col>2</xdr:col>
      <xdr:colOff>0</xdr:colOff>
      <xdr:row>41</xdr:row>
      <xdr:rowOff>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D01FA7A1-585B-4269-97E4-F2A3872148D2}"/>
            </a:ext>
          </a:extLst>
        </xdr:cNvPr>
        <xdr:cNvSpPr/>
      </xdr:nvSpPr>
      <xdr:spPr>
        <a:xfrm>
          <a:off x="1173481" y="7010400"/>
          <a:ext cx="45719" cy="5524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563881</xdr:colOff>
      <xdr:row>35</xdr:row>
      <xdr:rowOff>19050</xdr:rowOff>
    </xdr:from>
    <xdr:to>
      <xdr:col>2</xdr:col>
      <xdr:colOff>0</xdr:colOff>
      <xdr:row>38</xdr:row>
      <xdr:rowOff>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67717EE6-6A85-4C6D-8E22-C4572BE6CD63}"/>
            </a:ext>
          </a:extLst>
        </xdr:cNvPr>
        <xdr:cNvSpPr/>
      </xdr:nvSpPr>
      <xdr:spPr>
        <a:xfrm>
          <a:off x="1173481" y="7010400"/>
          <a:ext cx="45719" cy="5524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iptonthorpe Parish Council Clerk" id="{53EFE672-EE2B-45AE-9394-E5AE874F7DC0}" userId="80283c49c37f30a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71" dT="2020-11-12T13:39:05.10" personId="{53EFE672-EE2B-45AE-9394-E5AE874F7DC0}" id="{CD9E8DC9-3652-4BD6-87AB-0F10006E390D}">
    <text>This invoice was paid by Garton Parish Council and the VAT has therefore already been repaid.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opLeftCell="A20" workbookViewId="0">
      <selection activeCell="B12" sqref="B12"/>
    </sheetView>
  </sheetViews>
  <sheetFormatPr defaultRowHeight="15" x14ac:dyDescent="0.25"/>
  <cols>
    <col min="1" max="1" width="57.28515625" customWidth="1"/>
    <col min="2" max="3" width="12.85546875" style="29" customWidth="1"/>
    <col min="9" max="9" width="14.5703125" customWidth="1"/>
  </cols>
  <sheetData>
    <row r="1" spans="1:3" ht="15.75" x14ac:dyDescent="0.25">
      <c r="A1" s="25" t="s">
        <v>71</v>
      </c>
    </row>
    <row r="2" spans="1:3" ht="15.75" x14ac:dyDescent="0.25">
      <c r="A2" s="26"/>
    </row>
    <row r="3" spans="1:3" ht="15.75" x14ac:dyDescent="0.25">
      <c r="A3" s="25" t="s">
        <v>125</v>
      </c>
    </row>
    <row r="4" spans="1:3" ht="15.75" x14ac:dyDescent="0.25">
      <c r="A4" s="27"/>
      <c r="B4" s="30" t="s">
        <v>0</v>
      </c>
      <c r="C4" s="30" t="s">
        <v>0</v>
      </c>
    </row>
    <row r="5" spans="1:3" ht="15.75" x14ac:dyDescent="0.25">
      <c r="A5" s="27" t="s">
        <v>1</v>
      </c>
    </row>
    <row r="6" spans="1:3" ht="15.75" x14ac:dyDescent="0.25">
      <c r="A6" s="28" t="s">
        <v>126</v>
      </c>
      <c r="B6" s="29">
        <v>17042.330000000002</v>
      </c>
    </row>
    <row r="7" spans="1:3" ht="15.75" x14ac:dyDescent="0.25">
      <c r="A7" s="28" t="s">
        <v>2</v>
      </c>
      <c r="B7" s="29">
        <v>2</v>
      </c>
    </row>
    <row r="8" spans="1:3" ht="15.75" x14ac:dyDescent="0.25">
      <c r="A8" s="28" t="s">
        <v>3</v>
      </c>
      <c r="B8" s="71"/>
    </row>
    <row r="9" spans="1:3" ht="15.75" x14ac:dyDescent="0.25">
      <c r="A9" s="26"/>
      <c r="B9" s="23"/>
      <c r="C9" s="31">
        <f>SUM(B6:B7)-B8</f>
        <v>17044.330000000002</v>
      </c>
    </row>
    <row r="10" spans="1:3" ht="15.75" x14ac:dyDescent="0.25">
      <c r="A10" s="26" t="s">
        <v>59</v>
      </c>
    </row>
    <row r="11" spans="1:3" ht="15.75" x14ac:dyDescent="0.25">
      <c r="A11" s="26" t="s">
        <v>126</v>
      </c>
      <c r="B11" s="29">
        <v>13869.56</v>
      </c>
    </row>
    <row r="12" spans="1:3" ht="15.75" x14ac:dyDescent="0.25">
      <c r="A12" s="26" t="s">
        <v>2</v>
      </c>
      <c r="B12" s="71"/>
    </row>
    <row r="13" spans="1:3" ht="15.75" x14ac:dyDescent="0.25">
      <c r="A13" s="28"/>
      <c r="B13" s="23"/>
      <c r="C13" s="29">
        <f>SUM(B11:B12)</f>
        <v>13869.56</v>
      </c>
    </row>
    <row r="14" spans="1:3" ht="15.75" x14ac:dyDescent="0.25">
      <c r="A14" s="26"/>
      <c r="B14" s="49"/>
      <c r="C14" s="49"/>
    </row>
    <row r="15" spans="1:3" ht="16.5" thickBot="1" x14ac:dyDescent="0.3">
      <c r="A15" s="26" t="s">
        <v>64</v>
      </c>
      <c r="B15" s="49"/>
      <c r="C15" s="47">
        <f>SUM(C9:C13)</f>
        <v>30913.89</v>
      </c>
    </row>
    <row r="16" spans="1:3" s="3" customFormat="1" ht="16.5" thickTop="1" x14ac:dyDescent="0.25">
      <c r="A16" s="26"/>
      <c r="B16" s="29"/>
      <c r="C16" s="32"/>
    </row>
    <row r="17" spans="1:3" ht="15.75" x14ac:dyDescent="0.25">
      <c r="A17" s="25" t="s">
        <v>4</v>
      </c>
      <c r="C17" s="32"/>
    </row>
    <row r="18" spans="1:3" ht="15.75" x14ac:dyDescent="0.25">
      <c r="A18" s="25"/>
      <c r="C18" s="32"/>
    </row>
    <row r="19" spans="1:3" ht="15.75" x14ac:dyDescent="0.25">
      <c r="A19" s="27" t="s">
        <v>60</v>
      </c>
      <c r="B19" s="48"/>
      <c r="C19" s="32"/>
    </row>
    <row r="20" spans="1:3" ht="15.75" x14ac:dyDescent="0.25">
      <c r="A20" s="26" t="s">
        <v>127</v>
      </c>
      <c r="B20" s="29">
        <v>1601.89</v>
      </c>
    </row>
    <row r="21" spans="1:3" ht="15.75" x14ac:dyDescent="0.25">
      <c r="A21" s="26" t="s">
        <v>5</v>
      </c>
      <c r="B21" s="29">
        <f>'Cash book'!E147-'Cash book'!K147-'Cash book'!E34-'Cash book'!E76-'Cash book'!E117-'Cash book'!E118-'Cash book'!E119-'Cash book'!E120-'Cash book'!E138</f>
        <v>16425.91</v>
      </c>
    </row>
    <row r="22" spans="1:3" ht="15.75" x14ac:dyDescent="0.25">
      <c r="A22" s="26" t="s">
        <v>6</v>
      </c>
      <c r="B22" s="29">
        <f>'Cash book'!F147-'Cash book'!E34-'Cash book'!E76-'Cash book'!E117-'Cash book'!E118-'Cash book'!E119-'Cash book'!E120-'Cash book'!E138</f>
        <v>699.47</v>
      </c>
    </row>
    <row r="23" spans="1:3" ht="15.75" x14ac:dyDescent="0.25">
      <c r="A23" s="26" t="s">
        <v>7</v>
      </c>
      <c r="B23" s="23">
        <f>B20+B21-B22</f>
        <v>17328.329999999998</v>
      </c>
    </row>
    <row r="24" spans="1:3" ht="15.75" x14ac:dyDescent="0.25">
      <c r="A24" s="26" t="s">
        <v>102</v>
      </c>
      <c r="B24" s="29">
        <f>'Cash book'!AF147-'Cash book'!AF91-'Cash book'!AF122</f>
        <v>284</v>
      </c>
    </row>
    <row r="25" spans="1:3" ht="15.75" x14ac:dyDescent="0.25">
      <c r="A25" s="26" t="s">
        <v>123</v>
      </c>
      <c r="B25" s="29">
        <f>'Cash book'!AF91+'Cash book'!AF122</f>
        <v>0</v>
      </c>
    </row>
    <row r="26" spans="1:3" ht="15.75" x14ac:dyDescent="0.25">
      <c r="A26" s="26"/>
    </row>
    <row r="27" spans="1:3" ht="15.75" x14ac:dyDescent="0.25">
      <c r="A27" s="26"/>
      <c r="C27" s="29">
        <f>B23-B24+B25</f>
        <v>17044.329999999998</v>
      </c>
    </row>
    <row r="28" spans="1:3" ht="15.75" x14ac:dyDescent="0.25">
      <c r="A28" s="27" t="s">
        <v>61</v>
      </c>
      <c r="B28" s="49"/>
      <c r="C28" s="49"/>
    </row>
    <row r="29" spans="1:3" ht="15.75" x14ac:dyDescent="0.25">
      <c r="A29" s="26" t="s">
        <v>111</v>
      </c>
      <c r="B29" s="49">
        <f>'Savings Account'!J4</f>
        <v>13585.56</v>
      </c>
      <c r="C29" s="49"/>
    </row>
    <row r="30" spans="1:3" ht="15.75" x14ac:dyDescent="0.25">
      <c r="A30" s="26" t="s">
        <v>103</v>
      </c>
      <c r="B30" s="49">
        <f>'Savings Account'!C24-'Savings Account'!C5</f>
        <v>25</v>
      </c>
      <c r="C30" s="49"/>
    </row>
    <row r="31" spans="1:3" ht="15.75" x14ac:dyDescent="0.25">
      <c r="A31" s="26" t="s">
        <v>104</v>
      </c>
      <c r="B31" s="49">
        <f>'Savings Account'!D24-'Savings Account'!D5</f>
        <v>92</v>
      </c>
      <c r="C31" s="49"/>
    </row>
    <row r="32" spans="1:3" ht="15.75" x14ac:dyDescent="0.25">
      <c r="A32" s="26" t="s">
        <v>89</v>
      </c>
      <c r="B32" s="49">
        <f>'Savings Account'!E24-'Savings Account'!E5</f>
        <v>167</v>
      </c>
      <c r="C32" s="49"/>
    </row>
    <row r="33" spans="1:9" ht="15.75" x14ac:dyDescent="0.25">
      <c r="A33" s="26" t="s">
        <v>76</v>
      </c>
      <c r="B33" s="49">
        <f>'Savings Account'!F24-'Savings Account'!F5</f>
        <v>0</v>
      </c>
      <c r="C33" s="49"/>
    </row>
    <row r="34" spans="1:9" ht="15.75" x14ac:dyDescent="0.25">
      <c r="A34" s="26" t="s">
        <v>105</v>
      </c>
      <c r="B34" s="49">
        <f>'Savings Account'!G24-'Savings Account'!G5</f>
        <v>0</v>
      </c>
      <c r="C34" s="49"/>
      <c r="I34" s="29"/>
    </row>
    <row r="35" spans="1:9" ht="15.75" x14ac:dyDescent="0.25">
      <c r="A35" s="26" t="s">
        <v>62</v>
      </c>
      <c r="B35" s="49">
        <f>'Savings Account'!I24</f>
        <v>0</v>
      </c>
      <c r="C35" s="49"/>
    </row>
    <row r="36" spans="1:9" ht="15.75" x14ac:dyDescent="0.25">
      <c r="A36" s="26" t="s">
        <v>63</v>
      </c>
      <c r="B36" s="50"/>
      <c r="C36" s="49">
        <f>SUM(B29:B35)</f>
        <v>13869.56</v>
      </c>
    </row>
    <row r="38" spans="1:9" ht="15.75" x14ac:dyDescent="0.25">
      <c r="A38" s="26"/>
      <c r="B38" s="49"/>
      <c r="C38" s="49"/>
    </row>
    <row r="39" spans="1:9" ht="16.5" thickBot="1" x14ac:dyDescent="0.3">
      <c r="A39" s="26" t="s">
        <v>64</v>
      </c>
      <c r="B39" s="49"/>
      <c r="C39" s="47">
        <f>SUM(C27:C37)</f>
        <v>30913.89</v>
      </c>
    </row>
    <row r="40" spans="1:9" ht="15.75" thickTop="1" x14ac:dyDescent="0.25"/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I155"/>
  <sheetViews>
    <sheetView tabSelected="1" workbookViewId="0">
      <pane ySplit="3" topLeftCell="A4" activePane="bottomLeft" state="frozen"/>
      <selection pane="bottomLeft" activeCell="D14" sqref="D14"/>
    </sheetView>
  </sheetViews>
  <sheetFormatPr defaultRowHeight="15" x14ac:dyDescent="0.25"/>
  <cols>
    <col min="1" max="1" width="15" customWidth="1"/>
    <col min="2" max="2" width="25.42578125" customWidth="1"/>
    <col min="3" max="3" width="16.28515625" customWidth="1"/>
    <col min="4" max="4" width="10.28515625" customWidth="1"/>
    <col min="5" max="5" width="9.85546875" customWidth="1"/>
    <col min="6" max="6" width="9.5703125" bestFit="1" customWidth="1"/>
    <col min="7" max="7" width="11.5703125" customWidth="1"/>
    <col min="8" max="8" width="9" customWidth="1"/>
    <col min="9" max="9" width="16.85546875" bestFit="1" customWidth="1"/>
    <col min="10" max="12" width="10.5703125" customWidth="1"/>
    <col min="13" max="13" width="13.28515625" customWidth="1"/>
    <col min="14" max="14" width="12.140625" customWidth="1"/>
    <col min="15" max="15" width="11" customWidth="1"/>
    <col min="16" max="16" width="10.5703125" customWidth="1"/>
    <col min="17" max="17" width="8.85546875" customWidth="1"/>
    <col min="18" max="18" width="9.140625" customWidth="1"/>
    <col min="19" max="19" width="12.28515625" customWidth="1"/>
    <col min="20" max="20" width="10.5703125" customWidth="1"/>
    <col min="21" max="21" width="12.7109375" customWidth="1"/>
    <col min="22" max="22" width="12.85546875" customWidth="1"/>
    <col min="23" max="23" width="16.5703125" customWidth="1"/>
    <col min="24" max="24" width="10.140625" customWidth="1"/>
    <col min="25" max="25" width="11.140625" customWidth="1"/>
    <col min="26" max="26" width="8.85546875" customWidth="1"/>
    <col min="27" max="27" width="9.28515625" customWidth="1"/>
    <col min="28" max="28" width="7.7109375" customWidth="1"/>
    <col min="29" max="29" width="8.85546875" customWidth="1"/>
    <col min="30" max="30" width="8.7109375" customWidth="1"/>
    <col min="31" max="31" width="9.42578125" customWidth="1"/>
    <col min="32" max="32" width="17.85546875" customWidth="1"/>
    <col min="33" max="33" width="9.42578125" customWidth="1"/>
    <col min="34" max="34" width="12.28515625" customWidth="1"/>
    <col min="35" max="35" width="9.85546875" customWidth="1"/>
  </cols>
  <sheetData>
    <row r="1" spans="1:35" ht="41.25" customHeight="1" x14ac:dyDescent="0.25">
      <c r="A1" s="3" t="s">
        <v>37</v>
      </c>
    </row>
    <row r="2" spans="1:35" ht="21" x14ac:dyDescent="0.35">
      <c r="G2" s="6" t="s">
        <v>29</v>
      </c>
      <c r="H2" s="6"/>
      <c r="L2" s="6"/>
      <c r="M2" s="61" t="s">
        <v>42</v>
      </c>
      <c r="N2" s="3"/>
      <c r="O2" s="3"/>
      <c r="P2" s="3"/>
      <c r="Q2" s="3"/>
      <c r="AH2" s="6" t="s">
        <v>65</v>
      </c>
    </row>
    <row r="3" spans="1:35" x14ac:dyDescent="0.25">
      <c r="A3" s="3" t="s">
        <v>38</v>
      </c>
      <c r="B3" s="3" t="s">
        <v>32</v>
      </c>
      <c r="C3" s="3" t="s">
        <v>48</v>
      </c>
      <c r="D3" s="3" t="s">
        <v>39</v>
      </c>
      <c r="E3" s="3" t="s">
        <v>40</v>
      </c>
      <c r="F3" s="3" t="s">
        <v>41</v>
      </c>
      <c r="G3" s="3" t="s">
        <v>15</v>
      </c>
      <c r="H3" s="3" t="s">
        <v>83</v>
      </c>
      <c r="I3" s="3" t="s">
        <v>43</v>
      </c>
      <c r="J3" s="3" t="s">
        <v>50</v>
      </c>
      <c r="K3" s="3" t="s">
        <v>57</v>
      </c>
      <c r="L3" s="3" t="s">
        <v>30</v>
      </c>
      <c r="M3" s="3" t="s">
        <v>44</v>
      </c>
      <c r="N3" s="3" t="s">
        <v>110</v>
      </c>
      <c r="O3" s="3" t="s">
        <v>122</v>
      </c>
      <c r="P3" s="3" t="s">
        <v>51</v>
      </c>
      <c r="Q3" s="3" t="s">
        <v>47</v>
      </c>
      <c r="R3" s="3" t="s">
        <v>81</v>
      </c>
      <c r="S3" s="3" t="s">
        <v>80</v>
      </c>
      <c r="T3" s="3" t="s">
        <v>74</v>
      </c>
      <c r="U3" s="3" t="s">
        <v>78</v>
      </c>
      <c r="V3" s="3" t="s">
        <v>120</v>
      </c>
      <c r="W3" s="3" t="s">
        <v>79</v>
      </c>
      <c r="X3" s="3" t="s">
        <v>82</v>
      </c>
      <c r="Y3" s="3" t="s">
        <v>73</v>
      </c>
      <c r="Z3" s="3" t="s">
        <v>121</v>
      </c>
      <c r="AA3" s="3" t="s">
        <v>46</v>
      </c>
      <c r="AB3" s="3" t="s">
        <v>45</v>
      </c>
      <c r="AC3" s="3" t="s">
        <v>55</v>
      </c>
      <c r="AD3" s="3" t="s">
        <v>21</v>
      </c>
      <c r="AE3" s="3" t="s">
        <v>30</v>
      </c>
      <c r="AF3" s="62" t="s">
        <v>70</v>
      </c>
      <c r="AG3" s="3" t="s">
        <v>54</v>
      </c>
      <c r="AH3" s="3" t="s">
        <v>66</v>
      </c>
      <c r="AI3" s="3" t="s">
        <v>67</v>
      </c>
    </row>
    <row r="4" spans="1:35" x14ac:dyDescent="0.25">
      <c r="AH4" t="s">
        <v>68</v>
      </c>
      <c r="AI4" t="s">
        <v>68</v>
      </c>
    </row>
    <row r="5" spans="1:35" x14ac:dyDescent="0.25">
      <c r="AH5" s="51">
        <v>1599.89</v>
      </c>
      <c r="AI5" s="58">
        <v>13585.56</v>
      </c>
    </row>
    <row r="6" spans="1:35" x14ac:dyDescent="0.25">
      <c r="A6" t="s">
        <v>137</v>
      </c>
      <c r="B6" t="s">
        <v>138</v>
      </c>
      <c r="C6" t="s">
        <v>139</v>
      </c>
      <c r="D6" t="s">
        <v>150</v>
      </c>
      <c r="E6" s="36"/>
      <c r="F6" s="22">
        <v>30</v>
      </c>
      <c r="G6" s="33"/>
      <c r="H6" s="22"/>
      <c r="I6" s="11"/>
      <c r="J6" s="11"/>
      <c r="K6" s="11"/>
      <c r="L6" s="82">
        <f>SUM(G6:K6)</f>
        <v>0</v>
      </c>
      <c r="M6" s="22"/>
      <c r="N6" s="11"/>
      <c r="O6" s="22">
        <v>30</v>
      </c>
      <c r="P6" s="2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22">
        <f t="shared" ref="AE6:AE37" si="0">SUM(M6:AD6)</f>
        <v>30</v>
      </c>
      <c r="AF6" s="36"/>
      <c r="AG6" s="75"/>
      <c r="AH6" s="37">
        <f t="shared" ref="AH6:AH37" si="1">AH5+L6-AE6-K6-AF6</f>
        <v>1569.89</v>
      </c>
      <c r="AI6" s="38">
        <f t="shared" ref="AI6:AI37" si="2">AI5+K6+AF6</f>
        <v>13585.56</v>
      </c>
    </row>
    <row r="7" spans="1:35" x14ac:dyDescent="0.25">
      <c r="B7" t="s">
        <v>140</v>
      </c>
      <c r="C7" t="s">
        <v>139</v>
      </c>
      <c r="D7" t="s">
        <v>151</v>
      </c>
      <c r="E7" s="37"/>
      <c r="F7" s="10">
        <v>323.57</v>
      </c>
      <c r="G7" s="34"/>
      <c r="H7" s="10"/>
      <c r="I7" s="9"/>
      <c r="J7" s="9"/>
      <c r="K7" s="9"/>
      <c r="L7" s="38">
        <f>SUM(G7:K7)</f>
        <v>0</v>
      </c>
      <c r="M7" s="10"/>
      <c r="N7" s="9"/>
      <c r="O7" s="9"/>
      <c r="P7" s="10"/>
      <c r="Q7" s="9"/>
      <c r="R7" s="9"/>
      <c r="S7" s="9"/>
      <c r="T7" s="9"/>
      <c r="U7" s="9"/>
      <c r="V7" s="9">
        <v>323.57</v>
      </c>
      <c r="W7" s="9"/>
      <c r="X7" s="9"/>
      <c r="Y7" s="9"/>
      <c r="Z7" s="9"/>
      <c r="AA7" s="9"/>
      <c r="AB7" s="9"/>
      <c r="AC7" s="9"/>
      <c r="AD7" s="9"/>
      <c r="AE7" s="10">
        <f t="shared" si="0"/>
        <v>323.57</v>
      </c>
      <c r="AF7" s="37"/>
      <c r="AG7" s="65"/>
      <c r="AH7" s="37">
        <f t="shared" si="1"/>
        <v>1246.3200000000002</v>
      </c>
      <c r="AI7" s="38">
        <f t="shared" si="2"/>
        <v>13585.56</v>
      </c>
    </row>
    <row r="8" spans="1:35" x14ac:dyDescent="0.25">
      <c r="A8" t="s">
        <v>143</v>
      </c>
      <c r="B8" t="s">
        <v>141</v>
      </c>
      <c r="C8" t="s">
        <v>139</v>
      </c>
      <c r="D8" t="s">
        <v>152</v>
      </c>
      <c r="E8" s="34"/>
      <c r="F8" s="10">
        <v>345.9</v>
      </c>
      <c r="G8" s="34"/>
      <c r="H8" s="9"/>
      <c r="I8" s="9"/>
      <c r="J8" s="9"/>
      <c r="K8" s="9"/>
      <c r="L8" s="38">
        <f>SUM(G8:K8)</f>
        <v>0</v>
      </c>
      <c r="M8" s="10">
        <v>345.9</v>
      </c>
      <c r="N8" s="9"/>
      <c r="O8" s="9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9"/>
      <c r="AC8" s="9"/>
      <c r="AD8" s="9"/>
      <c r="AE8" s="10">
        <f t="shared" si="0"/>
        <v>345.9</v>
      </c>
      <c r="AF8" s="37"/>
      <c r="AG8" s="66"/>
      <c r="AH8" s="37">
        <f t="shared" si="1"/>
        <v>900.42000000000019</v>
      </c>
      <c r="AI8" s="38">
        <f t="shared" si="2"/>
        <v>13585.56</v>
      </c>
    </row>
    <row r="9" spans="1:35" x14ac:dyDescent="0.25">
      <c r="A9" t="s">
        <v>144</v>
      </c>
      <c r="B9" t="s">
        <v>142</v>
      </c>
      <c r="D9" t="s">
        <v>153</v>
      </c>
      <c r="E9" s="37">
        <v>6010.91</v>
      </c>
      <c r="F9" s="10"/>
      <c r="G9" s="37"/>
      <c r="H9" s="10"/>
      <c r="I9" s="10"/>
      <c r="J9" s="10">
        <v>6010.91</v>
      </c>
      <c r="K9" s="10"/>
      <c r="L9" s="38">
        <f t="shared" ref="L9:L70" si="3">SUM(G9:K9)</f>
        <v>6010.91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f t="shared" si="0"/>
        <v>0</v>
      </c>
      <c r="AF9" s="37"/>
      <c r="AG9" s="66"/>
      <c r="AH9" s="37">
        <f t="shared" si="1"/>
        <v>6911.33</v>
      </c>
      <c r="AI9" s="38">
        <f t="shared" si="2"/>
        <v>13585.56</v>
      </c>
    </row>
    <row r="10" spans="1:35" x14ac:dyDescent="0.25">
      <c r="A10" t="s">
        <v>145</v>
      </c>
      <c r="B10" t="s">
        <v>146</v>
      </c>
      <c r="E10" s="37"/>
      <c r="F10" s="10"/>
      <c r="G10" s="37"/>
      <c r="H10" s="10"/>
      <c r="I10" s="10"/>
      <c r="J10" s="10"/>
      <c r="K10" s="10"/>
      <c r="L10" s="38">
        <f t="shared" si="3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f t="shared" si="0"/>
        <v>0</v>
      </c>
      <c r="AF10" s="37">
        <v>167</v>
      </c>
      <c r="AG10" s="66"/>
      <c r="AH10" s="37">
        <f t="shared" si="1"/>
        <v>6744.33</v>
      </c>
      <c r="AI10" s="38">
        <f t="shared" si="2"/>
        <v>13752.56</v>
      </c>
    </row>
    <row r="11" spans="1:35" x14ac:dyDescent="0.25">
      <c r="B11" t="s">
        <v>146</v>
      </c>
      <c r="E11" s="37"/>
      <c r="F11" s="10"/>
      <c r="G11" s="37"/>
      <c r="H11" s="10"/>
      <c r="I11" s="10"/>
      <c r="J11" s="10"/>
      <c r="K11" s="10"/>
      <c r="L11" s="38">
        <f t="shared" si="3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f t="shared" si="0"/>
        <v>0</v>
      </c>
      <c r="AF11" s="37">
        <v>25</v>
      </c>
      <c r="AG11" s="66"/>
      <c r="AH11" s="37">
        <f t="shared" si="1"/>
        <v>6719.33</v>
      </c>
      <c r="AI11" s="38">
        <f t="shared" si="2"/>
        <v>13777.56</v>
      </c>
    </row>
    <row r="12" spans="1:35" x14ac:dyDescent="0.25">
      <c r="B12" t="s">
        <v>146</v>
      </c>
      <c r="E12" s="37"/>
      <c r="F12" s="10"/>
      <c r="G12" s="37"/>
      <c r="H12" s="10"/>
      <c r="I12" s="10"/>
      <c r="J12" s="10"/>
      <c r="K12" s="10"/>
      <c r="L12" s="38">
        <f t="shared" si="3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f t="shared" si="0"/>
        <v>0</v>
      </c>
      <c r="AF12" s="37">
        <v>92</v>
      </c>
      <c r="AG12" s="66"/>
      <c r="AH12" s="37">
        <f t="shared" si="1"/>
        <v>6627.33</v>
      </c>
      <c r="AI12" s="38">
        <f t="shared" si="2"/>
        <v>13869.56</v>
      </c>
    </row>
    <row r="13" spans="1:35" x14ac:dyDescent="0.25">
      <c r="A13" t="s">
        <v>147</v>
      </c>
      <c r="B13" t="s">
        <v>148</v>
      </c>
      <c r="D13" t="s">
        <v>154</v>
      </c>
      <c r="E13" s="37">
        <v>10415</v>
      </c>
      <c r="F13" s="10"/>
      <c r="G13" s="37">
        <v>10415</v>
      </c>
      <c r="H13" s="10"/>
      <c r="I13" s="10"/>
      <c r="J13" s="10"/>
      <c r="K13" s="10"/>
      <c r="L13" s="38">
        <f t="shared" si="3"/>
        <v>10415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f t="shared" si="0"/>
        <v>0</v>
      </c>
      <c r="AF13" s="37"/>
      <c r="AG13" s="66"/>
      <c r="AH13" s="85">
        <f t="shared" si="1"/>
        <v>17042.330000000002</v>
      </c>
      <c r="AI13" s="84">
        <f t="shared" si="2"/>
        <v>13869.56</v>
      </c>
    </row>
    <row r="14" spans="1:35" x14ac:dyDescent="0.25">
      <c r="E14" s="37"/>
      <c r="F14" s="38"/>
      <c r="G14" s="10"/>
      <c r="H14" s="10"/>
      <c r="I14" s="10"/>
      <c r="J14" s="10"/>
      <c r="K14" s="10"/>
      <c r="L14" s="3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7"/>
      <c r="AG14" s="66"/>
      <c r="AH14" s="37"/>
      <c r="AI14" s="38"/>
    </row>
    <row r="15" spans="1:35" x14ac:dyDescent="0.25">
      <c r="E15" s="37"/>
      <c r="F15" s="38"/>
      <c r="G15" s="10"/>
      <c r="H15" s="10"/>
      <c r="I15" s="10"/>
      <c r="J15" s="10"/>
      <c r="K15" s="10"/>
      <c r="L15" s="3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7"/>
      <c r="AG15" s="66"/>
      <c r="AH15" s="37"/>
      <c r="AI15" s="38"/>
    </row>
    <row r="16" spans="1:35" x14ac:dyDescent="0.25">
      <c r="E16" s="37"/>
      <c r="F16" s="38"/>
      <c r="G16" s="10"/>
      <c r="H16" s="10"/>
      <c r="I16" s="10"/>
      <c r="J16" s="10"/>
      <c r="K16" s="10"/>
      <c r="L16" s="3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37"/>
      <c r="AG16" s="66"/>
      <c r="AH16" s="37"/>
      <c r="AI16" s="38"/>
    </row>
    <row r="17" spans="4:35" x14ac:dyDescent="0.25">
      <c r="D17" s="78"/>
      <c r="E17" s="37"/>
      <c r="F17" s="38"/>
      <c r="G17" s="10"/>
      <c r="H17" s="10"/>
      <c r="I17" s="10"/>
      <c r="J17" s="10"/>
      <c r="K17" s="10"/>
      <c r="L17" s="38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7"/>
      <c r="AG17" s="66"/>
      <c r="AH17" s="37"/>
      <c r="AI17" s="38"/>
    </row>
    <row r="18" spans="4:35" x14ac:dyDescent="0.25">
      <c r="D18" s="78"/>
      <c r="E18" s="37"/>
      <c r="F18" s="38"/>
      <c r="G18" s="10"/>
      <c r="H18" s="10"/>
      <c r="I18" s="10"/>
      <c r="J18" s="10"/>
      <c r="K18" s="10"/>
      <c r="L18" s="3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37"/>
      <c r="AG18" s="66"/>
      <c r="AH18" s="37"/>
      <c r="AI18" s="38"/>
    </row>
    <row r="19" spans="4:35" x14ac:dyDescent="0.25">
      <c r="D19" s="78"/>
      <c r="E19" s="37"/>
      <c r="F19" s="38"/>
      <c r="G19" s="10"/>
      <c r="H19" s="10"/>
      <c r="I19" s="10"/>
      <c r="J19" s="10"/>
      <c r="K19" s="10"/>
      <c r="L19" s="3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37"/>
      <c r="AG19" s="66"/>
      <c r="AH19" s="37"/>
      <c r="AI19" s="38"/>
    </row>
    <row r="20" spans="4:35" x14ac:dyDescent="0.25">
      <c r="D20" s="78"/>
      <c r="E20" s="37"/>
      <c r="F20" s="38"/>
      <c r="G20" s="10"/>
      <c r="H20" s="10"/>
      <c r="I20" s="10"/>
      <c r="J20" s="10"/>
      <c r="K20" s="10"/>
      <c r="L20" s="3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37"/>
      <c r="AG20" s="66"/>
      <c r="AH20" s="37"/>
      <c r="AI20" s="38"/>
    </row>
    <row r="21" spans="4:35" x14ac:dyDescent="0.25">
      <c r="E21" s="37"/>
      <c r="F21" s="38"/>
      <c r="G21" s="10"/>
      <c r="H21" s="10"/>
      <c r="I21" s="10"/>
      <c r="J21" s="10"/>
      <c r="K21" s="10"/>
      <c r="L21" s="3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37"/>
      <c r="AG21" s="66"/>
      <c r="AH21" s="37"/>
      <c r="AI21" s="38"/>
    </row>
    <row r="22" spans="4:35" x14ac:dyDescent="0.25">
      <c r="E22" s="37"/>
      <c r="F22" s="38"/>
      <c r="G22" s="10"/>
      <c r="H22" s="10"/>
      <c r="I22" s="10"/>
      <c r="J22" s="10"/>
      <c r="K22" s="10"/>
      <c r="L22" s="3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37"/>
      <c r="AG22" s="66"/>
      <c r="AH22" s="37"/>
      <c r="AI22" s="38"/>
    </row>
    <row r="23" spans="4:35" x14ac:dyDescent="0.25">
      <c r="E23" s="37"/>
      <c r="F23" s="38"/>
      <c r="G23" s="10"/>
      <c r="H23" s="10"/>
      <c r="I23" s="10"/>
      <c r="J23" s="10"/>
      <c r="K23" s="10"/>
      <c r="L23" s="3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37"/>
      <c r="AG23" s="66"/>
      <c r="AH23" s="37"/>
      <c r="AI23" s="38"/>
    </row>
    <row r="24" spans="4:35" x14ac:dyDescent="0.25">
      <c r="E24" s="37"/>
      <c r="F24" s="38"/>
      <c r="G24" s="10"/>
      <c r="H24" s="10"/>
      <c r="I24" s="10"/>
      <c r="J24" s="10"/>
      <c r="K24" s="10"/>
      <c r="L24" s="3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37"/>
      <c r="AG24" s="66"/>
      <c r="AH24" s="37"/>
      <c r="AI24" s="38"/>
    </row>
    <row r="25" spans="4:35" x14ac:dyDescent="0.25">
      <c r="E25" s="37"/>
      <c r="F25" s="38"/>
      <c r="G25" s="10"/>
      <c r="H25" s="10"/>
      <c r="I25" s="10"/>
      <c r="J25" s="10"/>
      <c r="K25" s="10"/>
      <c r="L25" s="3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37"/>
      <c r="AG25" s="66"/>
      <c r="AH25" s="37"/>
      <c r="AI25" s="38"/>
    </row>
    <row r="26" spans="4:35" x14ac:dyDescent="0.25">
      <c r="E26" s="37"/>
      <c r="F26" s="38"/>
      <c r="G26" s="10"/>
      <c r="H26" s="10"/>
      <c r="I26" s="10"/>
      <c r="J26" s="10"/>
      <c r="K26" s="10"/>
      <c r="L26" s="3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37"/>
      <c r="AG26" s="66"/>
      <c r="AH26" s="37"/>
      <c r="AI26" s="38"/>
    </row>
    <row r="27" spans="4:35" x14ac:dyDescent="0.25">
      <c r="E27" s="37"/>
      <c r="F27" s="38"/>
      <c r="G27" s="10"/>
      <c r="H27" s="10"/>
      <c r="I27" s="10"/>
      <c r="J27" s="10"/>
      <c r="K27" s="10"/>
      <c r="L27" s="3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37"/>
      <c r="AG27" s="66"/>
      <c r="AH27" s="37"/>
      <c r="AI27" s="38"/>
    </row>
    <row r="28" spans="4:35" x14ac:dyDescent="0.25">
      <c r="E28" s="37"/>
      <c r="F28" s="38"/>
      <c r="G28" s="10"/>
      <c r="H28" s="10"/>
      <c r="I28" s="10"/>
      <c r="J28" s="10"/>
      <c r="K28" s="10"/>
      <c r="L28" s="38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37"/>
      <c r="AG28" s="66"/>
      <c r="AH28" s="37"/>
      <c r="AI28" s="38"/>
    </row>
    <row r="29" spans="4:35" x14ac:dyDescent="0.25">
      <c r="E29" s="37"/>
      <c r="F29" s="38"/>
      <c r="G29" s="10"/>
      <c r="H29" s="10"/>
      <c r="I29" s="10"/>
      <c r="J29" s="10"/>
      <c r="K29" s="10"/>
      <c r="L29" s="38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37"/>
      <c r="AG29" s="66"/>
      <c r="AH29" s="37"/>
      <c r="AI29" s="38"/>
    </row>
    <row r="30" spans="4:35" x14ac:dyDescent="0.25">
      <c r="E30" s="37"/>
      <c r="F30" s="38"/>
      <c r="G30" s="10"/>
      <c r="H30" s="10"/>
      <c r="I30" s="10"/>
      <c r="J30" s="10"/>
      <c r="K30" s="10"/>
      <c r="L30" s="38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37"/>
      <c r="AG30" s="66"/>
      <c r="AH30" s="37"/>
      <c r="AI30" s="38"/>
    </row>
    <row r="31" spans="4:35" x14ac:dyDescent="0.25">
      <c r="E31" s="37"/>
      <c r="F31" s="38"/>
      <c r="G31" s="10"/>
      <c r="H31" s="10"/>
      <c r="I31" s="10"/>
      <c r="J31" s="10"/>
      <c r="K31" s="10"/>
      <c r="L31" s="3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66"/>
      <c r="AG31" s="66"/>
      <c r="AH31" s="37"/>
      <c r="AI31" s="38"/>
    </row>
    <row r="32" spans="4:35" x14ac:dyDescent="0.25">
      <c r="E32" s="37"/>
      <c r="F32" s="38"/>
      <c r="G32" s="10"/>
      <c r="H32" s="10"/>
      <c r="I32" s="10"/>
      <c r="J32" s="10"/>
      <c r="K32" s="10"/>
      <c r="L32" s="38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66"/>
      <c r="AG32" s="38"/>
      <c r="AH32" s="37"/>
      <c r="AI32" s="38"/>
    </row>
    <row r="33" spans="3:35" x14ac:dyDescent="0.25">
      <c r="E33" s="37"/>
      <c r="F33" s="38"/>
      <c r="G33" s="10"/>
      <c r="H33" s="10"/>
      <c r="I33" s="10"/>
      <c r="J33" s="10"/>
      <c r="K33" s="10"/>
      <c r="L33" s="38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66"/>
      <c r="AG33" s="38"/>
      <c r="AH33" s="37"/>
      <c r="AI33" s="38"/>
    </row>
    <row r="34" spans="3:35" x14ac:dyDescent="0.25">
      <c r="E34" s="37"/>
      <c r="F34" s="38"/>
      <c r="G34" s="10"/>
      <c r="H34" s="87"/>
      <c r="I34" s="10"/>
      <c r="J34" s="10"/>
      <c r="K34" s="10"/>
      <c r="L34" s="38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66"/>
      <c r="AG34" s="38"/>
      <c r="AH34" s="37"/>
      <c r="AI34" s="38"/>
    </row>
    <row r="35" spans="3:35" x14ac:dyDescent="0.25">
      <c r="E35" s="37"/>
      <c r="F35" s="38"/>
      <c r="G35" s="10"/>
      <c r="H35" s="10"/>
      <c r="I35" s="10"/>
      <c r="J35" s="10"/>
      <c r="K35" s="10"/>
      <c r="L35" s="38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66"/>
      <c r="AG35" s="38"/>
      <c r="AH35" s="37"/>
      <c r="AI35" s="38"/>
    </row>
    <row r="36" spans="3:35" x14ac:dyDescent="0.25">
      <c r="E36" s="37"/>
      <c r="F36" s="38"/>
      <c r="G36" s="10"/>
      <c r="H36" s="10"/>
      <c r="I36" s="10"/>
      <c r="J36" s="10"/>
      <c r="K36" s="10"/>
      <c r="L36" s="38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66"/>
      <c r="AG36" s="38"/>
      <c r="AH36" s="37"/>
      <c r="AI36" s="38"/>
    </row>
    <row r="37" spans="3:35" x14ac:dyDescent="0.25">
      <c r="E37" s="37"/>
      <c r="F37" s="38"/>
      <c r="G37" s="10"/>
      <c r="H37" s="10"/>
      <c r="I37" s="10"/>
      <c r="J37" s="10"/>
      <c r="K37" s="10"/>
      <c r="L37" s="38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66"/>
      <c r="AG37" s="38"/>
      <c r="AH37" s="37"/>
      <c r="AI37" s="38"/>
    </row>
    <row r="38" spans="3:35" x14ac:dyDescent="0.25">
      <c r="E38" s="37"/>
      <c r="F38" s="38"/>
      <c r="G38" s="10"/>
      <c r="H38" s="10"/>
      <c r="I38" s="10"/>
      <c r="J38" s="10"/>
      <c r="K38" s="10"/>
      <c r="L38" s="38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66"/>
      <c r="AG38" s="38"/>
      <c r="AH38" s="37"/>
      <c r="AI38" s="38"/>
    </row>
    <row r="39" spans="3:35" x14ac:dyDescent="0.25">
      <c r="E39" s="37"/>
      <c r="F39" s="38"/>
      <c r="G39" s="10"/>
      <c r="H39" s="10"/>
      <c r="I39" s="10"/>
      <c r="J39" s="10"/>
      <c r="K39" s="10"/>
      <c r="L39" s="38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66"/>
      <c r="AG39" s="38"/>
      <c r="AH39" s="37"/>
      <c r="AI39" s="38"/>
    </row>
    <row r="40" spans="3:35" x14ac:dyDescent="0.25">
      <c r="E40" s="37"/>
      <c r="F40" s="38"/>
      <c r="G40" s="10"/>
      <c r="H40" s="10"/>
      <c r="I40" s="10"/>
      <c r="J40" s="10"/>
      <c r="K40" s="10"/>
      <c r="L40" s="38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66"/>
      <c r="AG40" s="38"/>
      <c r="AH40" s="37"/>
      <c r="AI40" s="38"/>
    </row>
    <row r="41" spans="3:35" x14ac:dyDescent="0.25">
      <c r="E41" s="37"/>
      <c r="F41" s="38"/>
      <c r="G41" s="10"/>
      <c r="H41" s="10"/>
      <c r="I41" s="10"/>
      <c r="J41" s="10"/>
      <c r="K41" s="10"/>
      <c r="L41" s="38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6"/>
      <c r="AG41" s="38"/>
      <c r="AH41" s="37"/>
      <c r="AI41" s="38"/>
    </row>
    <row r="42" spans="3:35" x14ac:dyDescent="0.25">
      <c r="E42" s="37"/>
      <c r="F42" s="38"/>
      <c r="G42" s="10"/>
      <c r="H42" s="10"/>
      <c r="I42" s="10"/>
      <c r="J42" s="10"/>
      <c r="K42" s="10"/>
      <c r="L42" s="38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66"/>
      <c r="AG42" s="38"/>
      <c r="AH42" s="37"/>
      <c r="AI42" s="38"/>
    </row>
    <row r="43" spans="3:35" x14ac:dyDescent="0.25">
      <c r="E43" s="37"/>
      <c r="F43" s="38"/>
      <c r="G43" s="10"/>
      <c r="H43" s="10"/>
      <c r="I43" s="10"/>
      <c r="J43" s="10"/>
      <c r="K43" s="10"/>
      <c r="L43" s="38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66"/>
      <c r="AG43" s="38"/>
      <c r="AH43" s="37"/>
      <c r="AI43" s="38"/>
    </row>
    <row r="44" spans="3:35" x14ac:dyDescent="0.25">
      <c r="E44" s="37"/>
      <c r="F44" s="38"/>
      <c r="G44" s="10"/>
      <c r="H44" s="10"/>
      <c r="I44" s="10"/>
      <c r="J44" s="10"/>
      <c r="K44" s="10"/>
      <c r="L44" s="38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6"/>
      <c r="AG44" s="38"/>
      <c r="AH44" s="37"/>
      <c r="AI44" s="38"/>
    </row>
    <row r="45" spans="3:35" x14ac:dyDescent="0.25">
      <c r="E45" s="37"/>
      <c r="F45" s="38"/>
      <c r="G45" s="10"/>
      <c r="H45" s="10"/>
      <c r="I45" s="10"/>
      <c r="J45" s="10"/>
      <c r="K45" s="10"/>
      <c r="L45" s="38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66"/>
      <c r="AG45" s="38"/>
      <c r="AH45" s="37"/>
      <c r="AI45" s="38"/>
    </row>
    <row r="46" spans="3:35" x14ac:dyDescent="0.25">
      <c r="E46" s="37"/>
      <c r="F46" s="38"/>
      <c r="G46" s="10"/>
      <c r="H46" s="10"/>
      <c r="I46" s="10"/>
      <c r="J46" s="10"/>
      <c r="K46" s="10"/>
      <c r="L46" s="38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66"/>
      <c r="AG46" s="38"/>
      <c r="AH46" s="37"/>
      <c r="AI46" s="38"/>
    </row>
    <row r="47" spans="3:35" x14ac:dyDescent="0.25">
      <c r="C47" s="79"/>
      <c r="E47" s="37"/>
      <c r="F47" s="38"/>
      <c r="G47" s="10"/>
      <c r="H47" s="10"/>
      <c r="I47" s="10"/>
      <c r="J47" s="10"/>
      <c r="K47" s="10"/>
      <c r="L47" s="38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66"/>
      <c r="AG47" s="38"/>
      <c r="AH47" s="37"/>
      <c r="AI47" s="38"/>
    </row>
    <row r="48" spans="3:35" x14ac:dyDescent="0.25">
      <c r="E48" s="37"/>
      <c r="F48" s="38"/>
      <c r="G48" s="10"/>
      <c r="H48" s="10"/>
      <c r="I48" s="10"/>
      <c r="J48" s="10"/>
      <c r="K48" s="10"/>
      <c r="L48" s="38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66"/>
      <c r="AG48" s="38"/>
      <c r="AH48" s="37"/>
      <c r="AI48" s="38"/>
    </row>
    <row r="49" spans="4:35" x14ac:dyDescent="0.25">
      <c r="D49" s="74"/>
      <c r="E49" s="37"/>
      <c r="F49" s="38"/>
      <c r="G49" s="10"/>
      <c r="H49" s="10"/>
      <c r="I49" s="10"/>
      <c r="J49" s="10"/>
      <c r="K49" s="10"/>
      <c r="L49" s="38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66"/>
      <c r="AG49" s="38"/>
      <c r="AH49" s="37"/>
      <c r="AI49" s="38"/>
    </row>
    <row r="50" spans="4:35" x14ac:dyDescent="0.25">
      <c r="E50" s="37"/>
      <c r="F50" s="38"/>
      <c r="G50" s="10"/>
      <c r="H50" s="10"/>
      <c r="I50" s="10"/>
      <c r="J50" s="10"/>
      <c r="K50" s="10"/>
      <c r="L50" s="38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66"/>
      <c r="AG50" s="38"/>
      <c r="AH50" s="80"/>
      <c r="AI50" s="81"/>
    </row>
    <row r="51" spans="4:35" x14ac:dyDescent="0.25">
      <c r="E51" s="37"/>
      <c r="F51" s="38"/>
      <c r="G51" s="10"/>
      <c r="H51" s="10"/>
      <c r="I51" s="10"/>
      <c r="J51" s="10"/>
      <c r="K51" s="10"/>
      <c r="L51" s="38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66"/>
      <c r="AG51" s="38"/>
      <c r="AH51" s="80"/>
      <c r="AI51" s="81"/>
    </row>
    <row r="52" spans="4:35" x14ac:dyDescent="0.25">
      <c r="E52" s="37"/>
      <c r="F52" s="38"/>
      <c r="G52" s="10"/>
      <c r="H52" s="10"/>
      <c r="I52" s="10"/>
      <c r="J52" s="10"/>
      <c r="K52" s="10"/>
      <c r="L52" s="38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38"/>
      <c r="AF52" s="38"/>
      <c r="AG52" s="38"/>
      <c r="AH52" s="80"/>
      <c r="AI52" s="81"/>
    </row>
    <row r="53" spans="4:35" x14ac:dyDescent="0.25">
      <c r="E53" s="37"/>
      <c r="F53" s="38"/>
      <c r="G53" s="10"/>
      <c r="H53" s="10"/>
      <c r="I53" s="10"/>
      <c r="J53" s="10"/>
      <c r="K53" s="10"/>
      <c r="L53" s="38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38"/>
      <c r="AF53" s="38"/>
      <c r="AG53" s="38"/>
      <c r="AH53" s="80"/>
      <c r="AI53" s="81"/>
    </row>
    <row r="54" spans="4:35" x14ac:dyDescent="0.25">
      <c r="E54" s="37"/>
      <c r="F54" s="38"/>
      <c r="G54" s="10"/>
      <c r="H54" s="10"/>
      <c r="I54" s="10"/>
      <c r="J54" s="10"/>
      <c r="K54" s="10"/>
      <c r="L54" s="38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38"/>
      <c r="AF54" s="38"/>
      <c r="AG54" s="38"/>
      <c r="AH54" s="80"/>
      <c r="AI54" s="81"/>
    </row>
    <row r="55" spans="4:35" x14ac:dyDescent="0.25">
      <c r="E55" s="37"/>
      <c r="F55" s="38"/>
      <c r="G55" s="10"/>
      <c r="H55" s="10"/>
      <c r="I55" s="10"/>
      <c r="J55" s="10"/>
      <c r="K55" s="10"/>
      <c r="L55" s="38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38"/>
      <c r="AF55" s="38"/>
      <c r="AG55" s="38"/>
      <c r="AH55" s="80"/>
      <c r="AI55" s="81"/>
    </row>
    <row r="56" spans="4:35" x14ac:dyDescent="0.25">
      <c r="E56" s="37"/>
      <c r="F56" s="38"/>
      <c r="G56" s="10"/>
      <c r="H56" s="10"/>
      <c r="I56" s="10"/>
      <c r="J56" s="10"/>
      <c r="K56" s="10"/>
      <c r="L56" s="38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38"/>
      <c r="AF56" s="38"/>
      <c r="AG56" s="38"/>
      <c r="AH56" s="80"/>
      <c r="AI56" s="81"/>
    </row>
    <row r="57" spans="4:35" x14ac:dyDescent="0.25">
      <c r="E57" s="37"/>
      <c r="F57" s="38"/>
      <c r="G57" s="10"/>
      <c r="H57" s="10"/>
      <c r="I57" s="10"/>
      <c r="J57" s="10"/>
      <c r="K57" s="10"/>
      <c r="L57" s="38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38"/>
      <c r="AF57" s="38"/>
      <c r="AG57" s="38"/>
      <c r="AH57" s="80"/>
      <c r="AI57" s="81"/>
    </row>
    <row r="58" spans="4:35" x14ac:dyDescent="0.25">
      <c r="E58" s="37"/>
      <c r="F58" s="38"/>
      <c r="G58" s="10"/>
      <c r="H58" s="10"/>
      <c r="I58" s="10"/>
      <c r="J58" s="10"/>
      <c r="K58" s="10"/>
      <c r="L58" s="38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38"/>
      <c r="AF58" s="38"/>
      <c r="AG58" s="38"/>
      <c r="AH58" s="80"/>
      <c r="AI58" s="81"/>
    </row>
    <row r="59" spans="4:35" x14ac:dyDescent="0.25">
      <c r="E59" s="37"/>
      <c r="F59" s="38"/>
      <c r="G59" s="10"/>
      <c r="H59" s="10"/>
      <c r="I59" s="10"/>
      <c r="J59" s="10"/>
      <c r="K59" s="10"/>
      <c r="L59" s="38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38"/>
      <c r="AF59" s="38"/>
      <c r="AG59" s="38"/>
      <c r="AH59" s="80"/>
      <c r="AI59" s="81"/>
    </row>
    <row r="60" spans="4:35" x14ac:dyDescent="0.25">
      <c r="E60" s="37"/>
      <c r="F60" s="38"/>
      <c r="G60" s="10"/>
      <c r="H60" s="10"/>
      <c r="I60" s="10"/>
      <c r="J60" s="10"/>
      <c r="K60" s="10"/>
      <c r="L60" s="38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38"/>
      <c r="AF60" s="38"/>
      <c r="AG60" s="38"/>
      <c r="AH60" s="80"/>
      <c r="AI60" s="81"/>
    </row>
    <row r="61" spans="4:35" x14ac:dyDescent="0.25">
      <c r="E61" s="37"/>
      <c r="F61" s="38"/>
      <c r="G61" s="10"/>
      <c r="H61" s="10"/>
      <c r="I61" s="10"/>
      <c r="J61" s="10"/>
      <c r="K61" s="10"/>
      <c r="L61" s="38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66"/>
      <c r="AG61" s="38"/>
      <c r="AH61" s="80"/>
      <c r="AI61" s="81"/>
    </row>
    <row r="62" spans="4:35" x14ac:dyDescent="0.25">
      <c r="E62" s="37"/>
      <c r="F62" s="38"/>
      <c r="G62" s="10"/>
      <c r="H62" s="10"/>
      <c r="I62" s="10"/>
      <c r="J62" s="10"/>
      <c r="K62" s="10"/>
      <c r="L62" s="38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66"/>
      <c r="AG62" s="38"/>
      <c r="AH62" s="80"/>
      <c r="AI62" s="81"/>
    </row>
    <row r="63" spans="4:35" x14ac:dyDescent="0.25">
      <c r="E63" s="37"/>
      <c r="F63" s="38"/>
      <c r="G63" s="10"/>
      <c r="H63" s="10"/>
      <c r="I63" s="10"/>
      <c r="J63" s="10"/>
      <c r="K63" s="10"/>
      <c r="L63" s="38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66"/>
      <c r="AG63" s="38"/>
      <c r="AH63" s="80"/>
      <c r="AI63" s="81"/>
    </row>
    <row r="64" spans="4:35" x14ac:dyDescent="0.25">
      <c r="E64" s="37"/>
      <c r="F64" s="38"/>
      <c r="G64" s="10"/>
      <c r="H64" s="10"/>
      <c r="I64" s="10"/>
      <c r="J64" s="10"/>
      <c r="K64" s="10"/>
      <c r="L64" s="38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66"/>
      <c r="AG64" s="38"/>
      <c r="AH64" s="80"/>
      <c r="AI64" s="81"/>
    </row>
    <row r="65" spans="5:35" x14ac:dyDescent="0.25">
      <c r="E65" s="37"/>
      <c r="F65" s="38"/>
      <c r="G65" s="10"/>
      <c r="H65" s="10"/>
      <c r="I65" s="10"/>
      <c r="J65" s="10"/>
      <c r="K65" s="10"/>
      <c r="L65" s="38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66"/>
      <c r="AG65" s="38"/>
      <c r="AH65" s="80"/>
      <c r="AI65" s="81"/>
    </row>
    <row r="66" spans="5:35" x14ac:dyDescent="0.25">
      <c r="E66" s="37"/>
      <c r="F66" s="38"/>
      <c r="G66" s="10"/>
      <c r="H66" s="10"/>
      <c r="I66" s="10"/>
      <c r="J66" s="10"/>
      <c r="K66" s="10"/>
      <c r="L66" s="38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66"/>
      <c r="AG66" s="38"/>
      <c r="AH66" s="80"/>
      <c r="AI66" s="81"/>
    </row>
    <row r="67" spans="5:35" x14ac:dyDescent="0.25">
      <c r="E67" s="37"/>
      <c r="F67" s="38"/>
      <c r="G67" s="10"/>
      <c r="H67" s="10"/>
      <c r="I67" s="10"/>
      <c r="J67" s="10"/>
      <c r="K67" s="10"/>
      <c r="L67" s="38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66"/>
      <c r="AG67" s="38"/>
      <c r="AH67" s="80"/>
      <c r="AI67" s="81"/>
    </row>
    <row r="68" spans="5:35" x14ac:dyDescent="0.25">
      <c r="E68" s="37"/>
      <c r="F68" s="38"/>
      <c r="G68" s="10"/>
      <c r="H68" s="10"/>
      <c r="I68" s="10"/>
      <c r="J68" s="10"/>
      <c r="K68" s="10"/>
      <c r="L68" s="38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66"/>
      <c r="AG68" s="38"/>
      <c r="AH68" s="80"/>
      <c r="AI68" s="81"/>
    </row>
    <row r="69" spans="5:35" x14ac:dyDescent="0.25">
      <c r="E69" s="37"/>
      <c r="F69" s="38"/>
      <c r="G69" s="10"/>
      <c r="H69" s="10"/>
      <c r="I69" s="10"/>
      <c r="J69" s="10"/>
      <c r="K69" s="10"/>
      <c r="L69" s="38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66"/>
      <c r="AG69" s="38"/>
      <c r="AH69" s="80"/>
      <c r="AI69" s="81"/>
    </row>
    <row r="70" spans="5:35" x14ac:dyDescent="0.25">
      <c r="E70" s="37"/>
      <c r="F70" s="38"/>
      <c r="G70" s="10"/>
      <c r="H70" s="10"/>
      <c r="I70" s="10"/>
      <c r="J70" s="10"/>
      <c r="K70" s="10"/>
      <c r="L70" s="38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66"/>
      <c r="AG70" s="38"/>
      <c r="AH70" s="80"/>
      <c r="AI70" s="81"/>
    </row>
    <row r="71" spans="5:35" x14ac:dyDescent="0.25">
      <c r="E71" s="37"/>
      <c r="F71" s="38"/>
      <c r="G71" s="10"/>
      <c r="H71" s="10"/>
      <c r="I71" s="10"/>
      <c r="J71" s="10"/>
      <c r="K71" s="10"/>
      <c r="L71" s="38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66"/>
      <c r="AG71" s="83"/>
      <c r="AH71" s="80"/>
      <c r="AI71" s="81"/>
    </row>
    <row r="72" spans="5:35" x14ac:dyDescent="0.25">
      <c r="E72" s="37"/>
      <c r="F72" s="38"/>
      <c r="G72" s="10"/>
      <c r="H72" s="10"/>
      <c r="I72" s="10"/>
      <c r="J72" s="10"/>
      <c r="K72" s="10"/>
      <c r="L72" s="38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66"/>
      <c r="AG72" s="38"/>
      <c r="AH72" s="80"/>
      <c r="AI72" s="81"/>
    </row>
    <row r="73" spans="5:35" x14ac:dyDescent="0.25">
      <c r="E73" s="37"/>
      <c r="F73" s="38"/>
      <c r="G73" s="10"/>
      <c r="H73" s="10"/>
      <c r="I73" s="10"/>
      <c r="J73" s="10"/>
      <c r="K73" s="10"/>
      <c r="L73" s="38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66"/>
      <c r="AG73" s="38"/>
      <c r="AH73" s="80"/>
      <c r="AI73" s="81"/>
    </row>
    <row r="74" spans="5:35" x14ac:dyDescent="0.25">
      <c r="E74" s="37"/>
      <c r="F74" s="38"/>
      <c r="G74" s="10"/>
      <c r="H74" s="10"/>
      <c r="I74" s="10"/>
      <c r="J74" s="10"/>
      <c r="K74" s="10"/>
      <c r="L74" s="38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66"/>
      <c r="AG74" s="38"/>
      <c r="AH74" s="80"/>
      <c r="AI74" s="81"/>
    </row>
    <row r="75" spans="5:35" x14ac:dyDescent="0.25">
      <c r="E75" s="37"/>
      <c r="F75" s="38"/>
      <c r="G75" s="10"/>
      <c r="H75" s="10"/>
      <c r="I75" s="10"/>
      <c r="J75" s="10"/>
      <c r="K75" s="10"/>
      <c r="L75" s="38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66"/>
      <c r="AG75" s="38"/>
      <c r="AH75" s="80"/>
      <c r="AI75" s="81"/>
    </row>
    <row r="76" spans="5:35" x14ac:dyDescent="0.25">
      <c r="E76" s="37"/>
      <c r="F76" s="38"/>
      <c r="G76" s="10"/>
      <c r="H76" s="87"/>
      <c r="I76" s="10"/>
      <c r="J76" s="10"/>
      <c r="K76" s="10"/>
      <c r="L76" s="38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66"/>
      <c r="AG76" s="38"/>
      <c r="AH76" s="80"/>
      <c r="AI76" s="81"/>
    </row>
    <row r="77" spans="5:35" x14ac:dyDescent="0.25">
      <c r="E77" s="37"/>
      <c r="F77" s="38"/>
      <c r="G77" s="10"/>
      <c r="H77" s="10"/>
      <c r="I77" s="10"/>
      <c r="J77" s="10"/>
      <c r="K77" s="10"/>
      <c r="L77" s="38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66"/>
      <c r="AG77" s="38"/>
      <c r="AH77" s="80"/>
      <c r="AI77" s="81"/>
    </row>
    <row r="78" spans="5:35" x14ac:dyDescent="0.25">
      <c r="E78" s="37"/>
      <c r="F78" s="38"/>
      <c r="G78" s="10"/>
      <c r="H78" s="10"/>
      <c r="I78" s="10"/>
      <c r="J78" s="10"/>
      <c r="K78" s="10"/>
      <c r="L78" s="38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66"/>
      <c r="AG78" s="38"/>
      <c r="AH78" s="80"/>
      <c r="AI78" s="81"/>
    </row>
    <row r="79" spans="5:35" x14ac:dyDescent="0.25">
      <c r="E79" s="37"/>
      <c r="F79" s="38"/>
      <c r="G79" s="10"/>
      <c r="H79" s="10"/>
      <c r="I79" s="10"/>
      <c r="J79" s="10"/>
      <c r="K79" s="10"/>
      <c r="L79" s="38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66"/>
      <c r="AG79" s="38"/>
      <c r="AH79" s="80"/>
      <c r="AI79" s="81"/>
    </row>
    <row r="80" spans="5:35" x14ac:dyDescent="0.25">
      <c r="E80" s="37"/>
      <c r="F80" s="38"/>
      <c r="G80" s="10"/>
      <c r="H80" s="10"/>
      <c r="I80" s="10"/>
      <c r="J80" s="10"/>
      <c r="K80" s="10"/>
      <c r="L80" s="38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66"/>
      <c r="AG80" s="38"/>
      <c r="AH80" s="80"/>
      <c r="AI80" s="81"/>
    </row>
    <row r="81" spans="5:35" x14ac:dyDescent="0.25">
      <c r="E81" s="37"/>
      <c r="F81" s="38"/>
      <c r="G81" s="10"/>
      <c r="H81" s="10"/>
      <c r="I81" s="10"/>
      <c r="J81" s="10"/>
      <c r="K81" s="10"/>
      <c r="L81" s="38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66"/>
      <c r="AG81" s="38"/>
      <c r="AH81" s="80"/>
      <c r="AI81" s="81"/>
    </row>
    <row r="82" spans="5:35" x14ac:dyDescent="0.25">
      <c r="E82" s="37"/>
      <c r="F82" s="38"/>
      <c r="G82" s="10"/>
      <c r="H82" s="10"/>
      <c r="I82" s="10"/>
      <c r="J82" s="10"/>
      <c r="K82" s="10"/>
      <c r="L82" s="38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66"/>
      <c r="AG82" s="38"/>
      <c r="AH82" s="80"/>
      <c r="AI82" s="81"/>
    </row>
    <row r="83" spans="5:35" x14ac:dyDescent="0.25">
      <c r="E83" s="37"/>
      <c r="F83" s="38"/>
      <c r="G83" s="10"/>
      <c r="H83" s="10"/>
      <c r="I83" s="10"/>
      <c r="J83" s="10"/>
      <c r="K83" s="10"/>
      <c r="L83" s="38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66"/>
      <c r="AG83" s="38"/>
      <c r="AH83" s="80"/>
      <c r="AI83" s="81"/>
    </row>
    <row r="84" spans="5:35" x14ac:dyDescent="0.25">
      <c r="E84" s="37"/>
      <c r="F84" s="38"/>
      <c r="G84" s="10"/>
      <c r="H84" s="10"/>
      <c r="I84" s="10"/>
      <c r="J84" s="10"/>
      <c r="K84" s="10"/>
      <c r="L84" s="38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66"/>
      <c r="AG84" s="38"/>
      <c r="AH84" s="80"/>
      <c r="AI84" s="81"/>
    </row>
    <row r="85" spans="5:35" x14ac:dyDescent="0.25">
      <c r="E85" s="37"/>
      <c r="F85" s="38"/>
      <c r="G85" s="10"/>
      <c r="H85" s="10"/>
      <c r="I85" s="10"/>
      <c r="J85" s="10"/>
      <c r="K85" s="10"/>
      <c r="L85" s="38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66"/>
      <c r="AG85" s="38"/>
      <c r="AH85" s="80"/>
      <c r="AI85" s="81"/>
    </row>
    <row r="86" spans="5:35" x14ac:dyDescent="0.25">
      <c r="E86" s="37"/>
      <c r="F86" s="38"/>
      <c r="G86" s="10"/>
      <c r="H86" s="10"/>
      <c r="I86" s="10"/>
      <c r="J86" s="10"/>
      <c r="K86" s="10"/>
      <c r="L86" s="38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66"/>
      <c r="AG86" s="38"/>
      <c r="AH86" s="80"/>
      <c r="AI86" s="81"/>
    </row>
    <row r="87" spans="5:35" x14ac:dyDescent="0.25">
      <c r="E87" s="37"/>
      <c r="F87" s="38"/>
      <c r="G87" s="10"/>
      <c r="H87" s="10"/>
      <c r="I87" s="10"/>
      <c r="J87" s="10"/>
      <c r="K87" s="10"/>
      <c r="L87" s="38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66"/>
      <c r="AG87" s="38"/>
      <c r="AH87" s="80"/>
      <c r="AI87" s="81"/>
    </row>
    <row r="88" spans="5:35" x14ac:dyDescent="0.25">
      <c r="E88" s="37"/>
      <c r="F88" s="38"/>
      <c r="G88" s="10"/>
      <c r="H88" s="10"/>
      <c r="I88" s="10"/>
      <c r="J88" s="10"/>
      <c r="K88" s="10"/>
      <c r="L88" s="38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66"/>
      <c r="AG88" s="38"/>
      <c r="AH88" s="80"/>
      <c r="AI88" s="81"/>
    </row>
    <row r="89" spans="5:35" x14ac:dyDescent="0.25">
      <c r="E89" s="37"/>
      <c r="F89" s="38"/>
      <c r="G89" s="10"/>
      <c r="H89" s="10"/>
      <c r="I89" s="10"/>
      <c r="J89" s="10"/>
      <c r="K89" s="10"/>
      <c r="L89" s="38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66"/>
      <c r="AG89" s="38"/>
      <c r="AH89" s="80"/>
      <c r="AI89" s="81"/>
    </row>
    <row r="90" spans="5:35" x14ac:dyDescent="0.25">
      <c r="E90" s="37"/>
      <c r="F90" s="38"/>
      <c r="G90" s="10"/>
      <c r="H90" s="10"/>
      <c r="I90" s="10"/>
      <c r="J90" s="10"/>
      <c r="K90" s="10"/>
      <c r="L90" s="38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66"/>
      <c r="AG90" s="38"/>
      <c r="AH90" s="80"/>
      <c r="AI90" s="81"/>
    </row>
    <row r="91" spans="5:35" x14ac:dyDescent="0.25">
      <c r="E91" s="37"/>
      <c r="F91" s="38"/>
      <c r="G91" s="10"/>
      <c r="H91" s="10"/>
      <c r="I91" s="10"/>
      <c r="J91" s="10"/>
      <c r="K91" s="10"/>
      <c r="L91" s="38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66"/>
      <c r="AG91" s="38"/>
      <c r="AH91" s="80"/>
      <c r="AI91" s="81"/>
    </row>
    <row r="92" spans="5:35" x14ac:dyDescent="0.25">
      <c r="E92" s="37"/>
      <c r="F92" s="38"/>
      <c r="G92" s="10"/>
      <c r="H92" s="10"/>
      <c r="I92" s="10"/>
      <c r="J92" s="10"/>
      <c r="K92" s="10"/>
      <c r="L92" s="38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66"/>
      <c r="AG92" s="38"/>
      <c r="AH92" s="80"/>
      <c r="AI92" s="81"/>
    </row>
    <row r="93" spans="5:35" x14ac:dyDescent="0.25">
      <c r="E93" s="37"/>
      <c r="F93" s="38"/>
      <c r="G93" s="10"/>
      <c r="H93" s="10"/>
      <c r="I93" s="10"/>
      <c r="J93" s="10"/>
      <c r="K93" s="10"/>
      <c r="L93" s="38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66"/>
      <c r="AG93" s="38"/>
      <c r="AH93" s="80"/>
      <c r="AI93" s="81"/>
    </row>
    <row r="94" spans="5:35" x14ac:dyDescent="0.25">
      <c r="E94" s="37"/>
      <c r="F94" s="38"/>
      <c r="G94" s="10"/>
      <c r="H94" s="10"/>
      <c r="I94" s="10"/>
      <c r="J94" s="10"/>
      <c r="K94" s="10"/>
      <c r="L94" s="38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66"/>
      <c r="AG94" s="38"/>
      <c r="AH94" s="80"/>
      <c r="AI94" s="81"/>
    </row>
    <row r="95" spans="5:35" x14ac:dyDescent="0.25">
      <c r="E95" s="37"/>
      <c r="F95" s="38"/>
      <c r="G95" s="10"/>
      <c r="H95" s="10"/>
      <c r="I95" s="10"/>
      <c r="J95" s="10"/>
      <c r="K95" s="10"/>
      <c r="L95" s="38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66"/>
      <c r="AG95" s="38"/>
      <c r="AH95" s="80"/>
      <c r="AI95" s="81"/>
    </row>
    <row r="96" spans="5:35" x14ac:dyDescent="0.25">
      <c r="E96" s="37"/>
      <c r="F96" s="38"/>
      <c r="G96" s="10"/>
      <c r="H96" s="10"/>
      <c r="I96" s="10"/>
      <c r="J96" s="10"/>
      <c r="K96" s="10"/>
      <c r="L96" s="38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66"/>
      <c r="AG96" s="66"/>
      <c r="AH96" s="80"/>
      <c r="AI96" s="81"/>
    </row>
    <row r="97" spans="5:35" x14ac:dyDescent="0.25">
      <c r="E97" s="37"/>
      <c r="F97" s="38"/>
      <c r="G97" s="10"/>
      <c r="H97" s="10"/>
      <c r="I97" s="10"/>
      <c r="J97" s="10"/>
      <c r="K97" s="10"/>
      <c r="L97" s="38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66"/>
      <c r="AG97" s="66"/>
      <c r="AH97" s="80"/>
      <c r="AI97" s="81"/>
    </row>
    <row r="98" spans="5:35" x14ac:dyDescent="0.25">
      <c r="E98" s="37"/>
      <c r="F98" s="38"/>
      <c r="G98" s="10"/>
      <c r="H98" s="10"/>
      <c r="I98" s="10"/>
      <c r="J98" s="10"/>
      <c r="K98" s="10"/>
      <c r="L98" s="38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66"/>
      <c r="AG98" s="66"/>
      <c r="AH98" s="80"/>
      <c r="AI98" s="81"/>
    </row>
    <row r="99" spans="5:35" x14ac:dyDescent="0.25">
      <c r="E99" s="37"/>
      <c r="F99" s="38"/>
      <c r="G99" s="10"/>
      <c r="H99" s="10"/>
      <c r="I99" s="10"/>
      <c r="J99" s="10"/>
      <c r="K99" s="10"/>
      <c r="L99" s="38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66"/>
      <c r="AG99" s="66"/>
      <c r="AH99" s="80"/>
      <c r="AI99" s="81"/>
    </row>
    <row r="100" spans="5:35" x14ac:dyDescent="0.25">
      <c r="E100" s="37"/>
      <c r="F100" s="38"/>
      <c r="G100" s="10"/>
      <c r="H100" s="10"/>
      <c r="I100" s="10"/>
      <c r="J100" s="10"/>
      <c r="K100" s="10"/>
      <c r="L100" s="38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66"/>
      <c r="AG100" s="66"/>
      <c r="AH100" s="80"/>
      <c r="AI100" s="81"/>
    </row>
    <row r="101" spans="5:35" x14ac:dyDescent="0.25">
      <c r="E101" s="37"/>
      <c r="F101" s="38"/>
      <c r="G101" s="10"/>
      <c r="H101" s="10"/>
      <c r="I101" s="10"/>
      <c r="J101" s="10"/>
      <c r="K101" s="10"/>
      <c r="L101" s="38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66"/>
      <c r="AG101" s="66"/>
      <c r="AH101" s="80"/>
      <c r="AI101" s="81"/>
    </row>
    <row r="102" spans="5:35" x14ac:dyDescent="0.25">
      <c r="E102" s="37"/>
      <c r="F102" s="38"/>
      <c r="G102" s="10"/>
      <c r="H102" s="10"/>
      <c r="I102" s="10"/>
      <c r="J102" s="10"/>
      <c r="K102" s="10"/>
      <c r="L102" s="38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66"/>
      <c r="AG102" s="66"/>
      <c r="AH102" s="80"/>
      <c r="AI102" s="81"/>
    </row>
    <row r="103" spans="5:35" x14ac:dyDescent="0.25">
      <c r="E103" s="37"/>
      <c r="F103" s="38"/>
      <c r="G103" s="10"/>
      <c r="H103" s="10"/>
      <c r="I103" s="10"/>
      <c r="J103" s="10"/>
      <c r="K103" s="10"/>
      <c r="L103" s="38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66"/>
      <c r="AG103" s="66"/>
      <c r="AH103" s="80"/>
      <c r="AI103" s="81"/>
    </row>
    <row r="104" spans="5:35" x14ac:dyDescent="0.25">
      <c r="E104" s="37"/>
      <c r="F104" s="38"/>
      <c r="G104" s="10"/>
      <c r="H104" s="10"/>
      <c r="I104" s="10"/>
      <c r="J104" s="10"/>
      <c r="K104" s="10"/>
      <c r="L104" s="38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38"/>
      <c r="AF104" s="10"/>
      <c r="AG104" s="66"/>
      <c r="AH104" s="80"/>
      <c r="AI104" s="81"/>
    </row>
    <row r="105" spans="5:35" x14ac:dyDescent="0.25">
      <c r="E105" s="37"/>
      <c r="F105" s="38"/>
      <c r="G105" s="10"/>
      <c r="H105" s="10"/>
      <c r="I105" s="10"/>
      <c r="J105" s="10"/>
      <c r="K105" s="10"/>
      <c r="L105" s="38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38"/>
      <c r="AF105" s="10"/>
      <c r="AG105" s="66"/>
      <c r="AH105" s="80"/>
      <c r="AI105" s="81"/>
    </row>
    <row r="106" spans="5:35" x14ac:dyDescent="0.25">
      <c r="E106" s="37"/>
      <c r="F106" s="38"/>
      <c r="G106" s="10"/>
      <c r="H106" s="10"/>
      <c r="I106" s="10"/>
      <c r="J106" s="10"/>
      <c r="K106" s="10"/>
      <c r="L106" s="38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38"/>
      <c r="AF106" s="10"/>
      <c r="AG106" s="66"/>
      <c r="AH106" s="80"/>
      <c r="AI106" s="81"/>
    </row>
    <row r="107" spans="5:35" x14ac:dyDescent="0.25">
      <c r="E107" s="37"/>
      <c r="F107" s="38"/>
      <c r="G107" s="10"/>
      <c r="H107" s="10"/>
      <c r="I107" s="10"/>
      <c r="J107" s="10"/>
      <c r="K107" s="10"/>
      <c r="L107" s="38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38"/>
      <c r="AF107" s="10"/>
      <c r="AG107" s="66"/>
      <c r="AH107" s="80"/>
      <c r="AI107" s="81"/>
    </row>
    <row r="108" spans="5:35" x14ac:dyDescent="0.25">
      <c r="E108" s="37"/>
      <c r="F108" s="38"/>
      <c r="G108" s="10"/>
      <c r="H108" s="10"/>
      <c r="I108" s="10"/>
      <c r="J108" s="10"/>
      <c r="K108" s="10"/>
      <c r="L108" s="38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38"/>
      <c r="AF108" s="10"/>
      <c r="AG108" s="66"/>
      <c r="AH108" s="80"/>
      <c r="AI108" s="81"/>
    </row>
    <row r="109" spans="5:35" x14ac:dyDescent="0.25">
      <c r="E109" s="37"/>
      <c r="F109" s="38"/>
      <c r="G109" s="10"/>
      <c r="H109" s="10"/>
      <c r="I109" s="10"/>
      <c r="J109" s="10"/>
      <c r="K109" s="10"/>
      <c r="L109" s="38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38"/>
      <c r="AF109" s="10"/>
      <c r="AG109" s="66"/>
      <c r="AH109" s="80"/>
      <c r="AI109" s="81"/>
    </row>
    <row r="110" spans="5:35" x14ac:dyDescent="0.25">
      <c r="E110" s="37"/>
      <c r="F110" s="38"/>
      <c r="G110" s="10"/>
      <c r="H110" s="10"/>
      <c r="I110" s="10"/>
      <c r="J110" s="10"/>
      <c r="K110" s="10"/>
      <c r="L110" s="38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38"/>
      <c r="AF110" s="10"/>
      <c r="AG110" s="66"/>
      <c r="AH110" s="80"/>
      <c r="AI110" s="81"/>
    </row>
    <row r="111" spans="5:35" x14ac:dyDescent="0.25">
      <c r="E111" s="37"/>
      <c r="F111" s="38"/>
      <c r="G111" s="10"/>
      <c r="H111" s="10"/>
      <c r="I111" s="10"/>
      <c r="J111" s="10"/>
      <c r="K111" s="10"/>
      <c r="L111" s="38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38"/>
      <c r="AF111" s="10"/>
      <c r="AG111" s="66"/>
      <c r="AH111" s="80"/>
      <c r="AI111" s="81"/>
    </row>
    <row r="112" spans="5:35" x14ac:dyDescent="0.25">
      <c r="E112" s="37"/>
      <c r="F112" s="38"/>
      <c r="G112" s="10"/>
      <c r="H112" s="10"/>
      <c r="I112" s="10"/>
      <c r="J112" s="10"/>
      <c r="K112" s="10"/>
      <c r="L112" s="38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38"/>
      <c r="AF112" s="10"/>
      <c r="AG112" s="66"/>
      <c r="AH112" s="80"/>
      <c r="AI112" s="81"/>
    </row>
    <row r="113" spans="5:35" x14ac:dyDescent="0.25">
      <c r="E113" s="37"/>
      <c r="F113" s="38"/>
      <c r="G113" s="10"/>
      <c r="H113" s="10"/>
      <c r="I113" s="10"/>
      <c r="J113" s="10"/>
      <c r="K113" s="10"/>
      <c r="L113" s="38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38"/>
      <c r="AF113" s="10"/>
      <c r="AG113" s="66"/>
      <c r="AH113" s="80"/>
      <c r="AI113" s="81"/>
    </row>
    <row r="114" spans="5:35" x14ac:dyDescent="0.25">
      <c r="E114" s="37"/>
      <c r="F114" s="38"/>
      <c r="G114" s="10"/>
      <c r="H114" s="10"/>
      <c r="I114" s="10"/>
      <c r="J114" s="10"/>
      <c r="K114" s="10"/>
      <c r="L114" s="38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38"/>
      <c r="AF114" s="10"/>
      <c r="AG114" s="66"/>
      <c r="AH114" s="80"/>
      <c r="AI114" s="81"/>
    </row>
    <row r="115" spans="5:35" x14ac:dyDescent="0.25">
      <c r="E115" s="37"/>
      <c r="F115" s="38"/>
      <c r="G115" s="10"/>
      <c r="H115" s="10"/>
      <c r="I115" s="10"/>
      <c r="J115" s="10"/>
      <c r="K115" s="10"/>
      <c r="L115" s="38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38"/>
      <c r="AF115" s="10"/>
      <c r="AG115" s="66"/>
      <c r="AH115" s="80"/>
      <c r="AI115" s="81"/>
    </row>
    <row r="116" spans="5:35" x14ac:dyDescent="0.25">
      <c r="E116" s="37"/>
      <c r="F116" s="38"/>
      <c r="G116" s="10"/>
      <c r="H116" s="10"/>
      <c r="I116" s="10"/>
      <c r="J116" s="10"/>
      <c r="K116" s="10"/>
      <c r="L116" s="38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38"/>
      <c r="AF116" s="10"/>
      <c r="AG116" s="66"/>
      <c r="AH116" s="80"/>
      <c r="AI116" s="81"/>
    </row>
    <row r="117" spans="5:35" x14ac:dyDescent="0.25">
      <c r="E117" s="37"/>
      <c r="F117" s="38"/>
      <c r="G117" s="10"/>
      <c r="H117" s="87"/>
      <c r="I117" s="10"/>
      <c r="J117" s="10"/>
      <c r="K117" s="10"/>
      <c r="L117" s="38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38"/>
      <c r="AF117" s="38"/>
      <c r="AG117" s="38"/>
      <c r="AH117" s="80"/>
      <c r="AI117" s="81"/>
    </row>
    <row r="118" spans="5:35" x14ac:dyDescent="0.25">
      <c r="E118" s="37"/>
      <c r="F118" s="38"/>
      <c r="G118" s="10"/>
      <c r="H118" s="87"/>
      <c r="I118" s="10"/>
      <c r="J118" s="10"/>
      <c r="K118" s="10"/>
      <c r="L118" s="38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38"/>
      <c r="AF118" s="38"/>
      <c r="AG118" s="38"/>
      <c r="AH118" s="80"/>
      <c r="AI118" s="81"/>
    </row>
    <row r="119" spans="5:35" x14ac:dyDescent="0.25">
      <c r="E119" s="37"/>
      <c r="F119" s="38"/>
      <c r="G119" s="10"/>
      <c r="H119" s="87"/>
      <c r="I119" s="10"/>
      <c r="J119" s="10"/>
      <c r="K119" s="10"/>
      <c r="L119" s="38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38"/>
      <c r="AF119" s="66"/>
      <c r="AG119" s="38"/>
      <c r="AH119" s="80"/>
      <c r="AI119" s="81"/>
    </row>
    <row r="120" spans="5:35" x14ac:dyDescent="0.25">
      <c r="E120" s="37"/>
      <c r="F120" s="38"/>
      <c r="G120" s="10"/>
      <c r="H120" s="87"/>
      <c r="I120" s="10"/>
      <c r="J120" s="10"/>
      <c r="K120" s="10"/>
      <c r="L120" s="38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38"/>
      <c r="AF120" s="66"/>
      <c r="AG120" s="38"/>
      <c r="AH120" s="80"/>
      <c r="AI120" s="81"/>
    </row>
    <row r="121" spans="5:35" x14ac:dyDescent="0.25">
      <c r="E121" s="37"/>
      <c r="F121" s="38"/>
      <c r="G121" s="10"/>
      <c r="H121" s="10"/>
      <c r="I121" s="10"/>
      <c r="J121" s="10"/>
      <c r="K121" s="10"/>
      <c r="L121" s="38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38"/>
      <c r="AF121" s="66"/>
      <c r="AG121" s="38"/>
      <c r="AH121" s="80"/>
      <c r="AI121" s="81"/>
    </row>
    <row r="122" spans="5:35" x14ac:dyDescent="0.25">
      <c r="E122" s="37"/>
      <c r="F122" s="38"/>
      <c r="G122" s="10"/>
      <c r="H122" s="10"/>
      <c r="I122" s="10"/>
      <c r="J122" s="10"/>
      <c r="K122" s="10"/>
      <c r="L122" s="38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38"/>
      <c r="AF122" s="66"/>
      <c r="AG122" s="38"/>
      <c r="AH122" s="80"/>
      <c r="AI122" s="81"/>
    </row>
    <row r="123" spans="5:35" x14ac:dyDescent="0.25">
      <c r="E123" s="37"/>
      <c r="F123" s="38"/>
      <c r="G123" s="10"/>
      <c r="H123" s="10"/>
      <c r="I123" s="10"/>
      <c r="J123" s="10"/>
      <c r="K123" s="10"/>
      <c r="L123" s="38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38"/>
      <c r="AF123" s="66"/>
      <c r="AG123" s="66"/>
      <c r="AH123" s="80"/>
      <c r="AI123" s="81"/>
    </row>
    <row r="124" spans="5:35" x14ac:dyDescent="0.25">
      <c r="E124" s="37"/>
      <c r="F124" s="38"/>
      <c r="G124" s="10"/>
      <c r="H124" s="10"/>
      <c r="I124" s="10"/>
      <c r="J124" s="10"/>
      <c r="K124" s="10"/>
      <c r="L124" s="38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38"/>
      <c r="AF124" s="66"/>
      <c r="AG124" s="38"/>
      <c r="AH124" s="80"/>
      <c r="AI124" s="81"/>
    </row>
    <row r="125" spans="5:35" x14ac:dyDescent="0.25">
      <c r="E125" s="37"/>
      <c r="F125" s="38"/>
      <c r="G125" s="10"/>
      <c r="H125" s="10"/>
      <c r="I125" s="10"/>
      <c r="J125" s="10"/>
      <c r="K125" s="10"/>
      <c r="L125" s="38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38"/>
      <c r="AF125" s="10"/>
      <c r="AG125" s="66"/>
      <c r="AH125" s="80"/>
      <c r="AI125" s="81"/>
    </row>
    <row r="126" spans="5:35" x14ac:dyDescent="0.25">
      <c r="E126" s="37"/>
      <c r="F126" s="38"/>
      <c r="G126" s="10"/>
      <c r="H126" s="10"/>
      <c r="I126" s="10"/>
      <c r="J126" s="10"/>
      <c r="K126" s="10"/>
      <c r="L126" s="38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38"/>
      <c r="AF126" s="10"/>
      <c r="AG126" s="66"/>
      <c r="AH126" s="80"/>
      <c r="AI126" s="81"/>
    </row>
    <row r="127" spans="5:35" x14ac:dyDescent="0.25">
      <c r="E127" s="37"/>
      <c r="F127" s="38"/>
      <c r="G127" s="10"/>
      <c r="H127" s="10"/>
      <c r="I127" s="10"/>
      <c r="J127" s="10"/>
      <c r="K127" s="10"/>
      <c r="L127" s="38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38"/>
      <c r="AF127" s="66"/>
      <c r="AG127" s="38"/>
      <c r="AH127" s="80"/>
      <c r="AI127" s="81"/>
    </row>
    <row r="128" spans="5:35" x14ac:dyDescent="0.25">
      <c r="E128" s="37"/>
      <c r="F128" s="38"/>
      <c r="G128" s="10"/>
      <c r="H128" s="10"/>
      <c r="I128" s="10"/>
      <c r="J128" s="10"/>
      <c r="K128" s="10"/>
      <c r="L128" s="38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38"/>
      <c r="AF128" s="66"/>
      <c r="AG128" s="38"/>
      <c r="AH128" s="80"/>
      <c r="AI128" s="81"/>
    </row>
    <row r="129" spans="5:35" x14ac:dyDescent="0.25">
      <c r="E129" s="37"/>
      <c r="F129" s="38"/>
      <c r="G129" s="10"/>
      <c r="H129" s="10"/>
      <c r="I129" s="10"/>
      <c r="J129" s="10"/>
      <c r="K129" s="10"/>
      <c r="L129" s="38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38"/>
      <c r="AF129" s="66"/>
      <c r="AG129" s="38"/>
      <c r="AH129" s="80"/>
      <c r="AI129" s="81"/>
    </row>
    <row r="130" spans="5:35" x14ac:dyDescent="0.25">
      <c r="E130" s="37"/>
      <c r="F130" s="38"/>
      <c r="G130" s="10"/>
      <c r="H130" s="10"/>
      <c r="I130" s="10"/>
      <c r="J130" s="10"/>
      <c r="K130" s="10"/>
      <c r="L130" s="38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38"/>
      <c r="AF130" s="38"/>
      <c r="AG130" s="38"/>
      <c r="AH130" s="80"/>
      <c r="AI130" s="81"/>
    </row>
    <row r="131" spans="5:35" x14ac:dyDescent="0.25">
      <c r="E131" s="37"/>
      <c r="F131" s="38"/>
      <c r="G131" s="10"/>
      <c r="H131" s="10"/>
      <c r="I131" s="10"/>
      <c r="J131" s="10"/>
      <c r="K131" s="10"/>
      <c r="L131" s="38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38"/>
      <c r="AF131" s="66"/>
      <c r="AG131" s="38"/>
      <c r="AH131" s="80"/>
      <c r="AI131" s="81"/>
    </row>
    <row r="132" spans="5:35" x14ac:dyDescent="0.25">
      <c r="E132" s="37"/>
      <c r="F132" s="38"/>
      <c r="G132" s="10"/>
      <c r="H132" s="10"/>
      <c r="I132" s="10"/>
      <c r="J132" s="10"/>
      <c r="K132" s="10"/>
      <c r="L132" s="38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38"/>
      <c r="AF132" s="66"/>
      <c r="AG132" s="38"/>
      <c r="AH132" s="80"/>
      <c r="AI132" s="81"/>
    </row>
    <row r="133" spans="5:35" x14ac:dyDescent="0.25">
      <c r="E133" s="37"/>
      <c r="F133" s="38"/>
      <c r="G133" s="10"/>
      <c r="H133" s="10"/>
      <c r="I133" s="10"/>
      <c r="J133" s="10"/>
      <c r="K133" s="10"/>
      <c r="L133" s="38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38"/>
      <c r="AF133" s="66"/>
      <c r="AG133" s="38"/>
      <c r="AH133" s="80"/>
      <c r="AI133" s="81"/>
    </row>
    <row r="134" spans="5:35" x14ac:dyDescent="0.25">
      <c r="E134" s="37"/>
      <c r="F134" s="38"/>
      <c r="G134" s="10"/>
      <c r="H134" s="10"/>
      <c r="I134" s="10"/>
      <c r="J134" s="10"/>
      <c r="K134" s="10"/>
      <c r="L134" s="38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38"/>
      <c r="AF134" s="66"/>
      <c r="AG134" s="38"/>
      <c r="AH134" s="80"/>
      <c r="AI134" s="81"/>
    </row>
    <row r="135" spans="5:35" x14ac:dyDescent="0.25">
      <c r="E135" s="37"/>
      <c r="F135" s="38"/>
      <c r="G135" s="10"/>
      <c r="H135" s="10"/>
      <c r="I135" s="10"/>
      <c r="J135" s="10"/>
      <c r="K135" s="10"/>
      <c r="L135" s="38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38"/>
      <c r="AF135" s="66"/>
      <c r="AG135" s="38"/>
      <c r="AH135" s="80"/>
      <c r="AI135" s="81"/>
    </row>
    <row r="136" spans="5:35" x14ac:dyDescent="0.25">
      <c r="E136" s="37"/>
      <c r="F136" s="38"/>
      <c r="G136" s="10"/>
      <c r="H136" s="10"/>
      <c r="I136" s="10"/>
      <c r="J136" s="10"/>
      <c r="K136" s="10"/>
      <c r="L136" s="38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38"/>
      <c r="AF136" s="66"/>
      <c r="AG136" s="38"/>
      <c r="AH136" s="80"/>
      <c r="AI136" s="81"/>
    </row>
    <row r="137" spans="5:35" x14ac:dyDescent="0.25">
      <c r="E137" s="37"/>
      <c r="F137" s="38"/>
      <c r="G137" s="10"/>
      <c r="H137" s="10"/>
      <c r="I137" s="10"/>
      <c r="J137" s="10"/>
      <c r="K137" s="10"/>
      <c r="L137" s="38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38"/>
      <c r="AF137" s="66"/>
      <c r="AG137" s="38"/>
      <c r="AH137" s="80"/>
      <c r="AI137" s="81"/>
    </row>
    <row r="138" spans="5:35" x14ac:dyDescent="0.25">
      <c r="E138" s="37"/>
      <c r="F138" s="38"/>
      <c r="G138" s="10"/>
      <c r="H138" s="87"/>
      <c r="I138" s="10"/>
      <c r="J138" s="10"/>
      <c r="K138" s="10"/>
      <c r="L138" s="38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38"/>
      <c r="AF138" s="66"/>
      <c r="AG138" s="86"/>
      <c r="AH138" s="80"/>
      <c r="AI138" s="81"/>
    </row>
    <row r="139" spans="5:35" x14ac:dyDescent="0.25">
      <c r="E139" s="37"/>
      <c r="F139" s="38"/>
      <c r="G139" s="10"/>
      <c r="H139" s="10"/>
      <c r="I139" s="10"/>
      <c r="J139" s="10"/>
      <c r="K139" s="10"/>
      <c r="L139" s="38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38"/>
      <c r="AF139" s="66"/>
      <c r="AG139" s="38"/>
      <c r="AH139" s="80"/>
      <c r="AI139" s="81"/>
    </row>
    <row r="140" spans="5:35" x14ac:dyDescent="0.25">
      <c r="E140" s="37"/>
      <c r="F140" s="38"/>
      <c r="G140" s="10"/>
      <c r="H140" s="10"/>
      <c r="I140" s="10"/>
      <c r="J140" s="10"/>
      <c r="K140" s="10"/>
      <c r="L140" s="38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38"/>
      <c r="AF140" s="66"/>
      <c r="AG140" s="38"/>
      <c r="AH140" s="80"/>
      <c r="AI140" s="81"/>
    </row>
    <row r="141" spans="5:35" x14ac:dyDescent="0.25">
      <c r="E141" s="37"/>
      <c r="F141" s="38"/>
      <c r="G141" s="10"/>
      <c r="H141" s="10"/>
      <c r="I141" s="10"/>
      <c r="J141" s="10"/>
      <c r="K141" s="10"/>
      <c r="L141" s="38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38"/>
      <c r="AF141" s="66"/>
      <c r="AG141" s="38"/>
      <c r="AH141" s="80"/>
      <c r="AI141" s="81"/>
    </row>
    <row r="142" spans="5:35" x14ac:dyDescent="0.25">
      <c r="E142" s="37"/>
      <c r="F142" s="38"/>
      <c r="G142" s="10"/>
      <c r="H142" s="10"/>
      <c r="I142" s="10"/>
      <c r="J142" s="10"/>
      <c r="K142" s="10"/>
      <c r="L142" s="38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38"/>
      <c r="AF142" s="66"/>
      <c r="AG142" s="38"/>
      <c r="AH142" s="80"/>
      <c r="AI142" s="81"/>
    </row>
    <row r="143" spans="5:35" x14ac:dyDescent="0.25">
      <c r="E143" s="37"/>
      <c r="F143" s="38"/>
      <c r="G143" s="10"/>
      <c r="H143" s="10"/>
      <c r="I143" s="10"/>
      <c r="J143" s="10"/>
      <c r="K143" s="10"/>
      <c r="L143" s="38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38"/>
      <c r="AF143" s="38"/>
      <c r="AG143" s="38"/>
      <c r="AH143" s="80"/>
      <c r="AI143" s="81"/>
    </row>
    <row r="144" spans="5:35" x14ac:dyDescent="0.25">
      <c r="E144" s="37"/>
      <c r="F144" s="38"/>
      <c r="G144" s="10"/>
      <c r="H144" s="10"/>
      <c r="I144" s="10"/>
      <c r="J144" s="10"/>
      <c r="K144" s="10"/>
      <c r="L144" s="38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38"/>
      <c r="AF144" s="38"/>
      <c r="AG144" s="38"/>
      <c r="AH144" s="80"/>
      <c r="AI144" s="81"/>
    </row>
    <row r="145" spans="3:35" x14ac:dyDescent="0.25">
      <c r="E145" s="37"/>
      <c r="F145" s="38"/>
      <c r="G145" s="10"/>
      <c r="H145" s="10"/>
      <c r="I145" s="10"/>
      <c r="J145" s="10"/>
      <c r="K145" s="10"/>
      <c r="L145" s="38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38"/>
      <c r="AF145" s="38"/>
      <c r="AG145" s="38"/>
      <c r="AH145" s="93"/>
      <c r="AI145" s="94"/>
    </row>
    <row r="146" spans="3:35" x14ac:dyDescent="0.25">
      <c r="E146" s="37"/>
      <c r="F146" s="88"/>
      <c r="G146" s="10"/>
      <c r="H146" s="10"/>
      <c r="I146" s="10"/>
      <c r="J146" s="10"/>
      <c r="K146" s="10"/>
      <c r="L146" s="38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88"/>
      <c r="AF146" s="89"/>
      <c r="AG146" s="89"/>
      <c r="AH146" s="80"/>
      <c r="AI146" s="81"/>
    </row>
    <row r="147" spans="3:35" x14ac:dyDescent="0.25">
      <c r="C147" s="3" t="s">
        <v>8</v>
      </c>
      <c r="E147" s="36">
        <f>SUM(E6:E146)</f>
        <v>16425.91</v>
      </c>
      <c r="F147" s="36">
        <f>SUM(F6:F146)</f>
        <v>699.47</v>
      </c>
      <c r="G147" s="36">
        <f t="shared" ref="G147:L147" si="4">SUM(G6:G146)</f>
        <v>10415</v>
      </c>
      <c r="H147" s="36">
        <f t="shared" si="4"/>
        <v>0</v>
      </c>
      <c r="I147" s="36">
        <f t="shared" si="4"/>
        <v>0</v>
      </c>
      <c r="J147" s="36">
        <f t="shared" si="4"/>
        <v>6010.91</v>
      </c>
      <c r="K147" s="36">
        <f t="shared" si="4"/>
        <v>0</v>
      </c>
      <c r="L147" s="36">
        <f t="shared" si="4"/>
        <v>16425.91</v>
      </c>
      <c r="M147" s="36">
        <f>SUM(M6:M146)</f>
        <v>345.9</v>
      </c>
      <c r="N147" s="36">
        <f t="shared" ref="N147:AE147" si="5">SUM(N6:N146)</f>
        <v>0</v>
      </c>
      <c r="O147" s="36">
        <f t="shared" si="5"/>
        <v>30</v>
      </c>
      <c r="P147" s="36">
        <f t="shared" si="5"/>
        <v>0</v>
      </c>
      <c r="Q147" s="36">
        <f t="shared" si="5"/>
        <v>0</v>
      </c>
      <c r="R147" s="36">
        <f t="shared" si="5"/>
        <v>0</v>
      </c>
      <c r="S147" s="36">
        <f t="shared" si="5"/>
        <v>0</v>
      </c>
      <c r="T147" s="36">
        <f t="shared" si="5"/>
        <v>0</v>
      </c>
      <c r="U147" s="36">
        <f t="shared" si="5"/>
        <v>0</v>
      </c>
      <c r="V147" s="36">
        <f t="shared" si="5"/>
        <v>323.57</v>
      </c>
      <c r="W147" s="36">
        <f t="shared" si="5"/>
        <v>0</v>
      </c>
      <c r="X147" s="36">
        <f t="shared" si="5"/>
        <v>0</v>
      </c>
      <c r="Y147" s="36">
        <f t="shared" si="5"/>
        <v>0</v>
      </c>
      <c r="Z147" s="36">
        <f t="shared" si="5"/>
        <v>0</v>
      </c>
      <c r="AA147" s="36">
        <f t="shared" si="5"/>
        <v>0</v>
      </c>
      <c r="AB147" s="36">
        <f t="shared" si="5"/>
        <v>0</v>
      </c>
      <c r="AC147" s="36">
        <f t="shared" si="5"/>
        <v>0</v>
      </c>
      <c r="AD147" s="36">
        <f t="shared" si="5"/>
        <v>0</v>
      </c>
      <c r="AE147" s="36">
        <f t="shared" si="5"/>
        <v>699.47</v>
      </c>
      <c r="AF147" s="36">
        <f>SUM(AF6:AF145)</f>
        <v>284</v>
      </c>
      <c r="AG147" s="75">
        <f>SUM(AG6:AG145)-AG71-AG88</f>
        <v>0</v>
      </c>
      <c r="AH147" s="4"/>
      <c r="AI147" s="38"/>
    </row>
    <row r="148" spans="3:35" x14ac:dyDescent="0.25">
      <c r="E148" s="34"/>
      <c r="F148" s="35"/>
      <c r="AD148" s="9"/>
      <c r="AE148" s="9"/>
      <c r="AF148" s="9"/>
      <c r="AG148" s="35"/>
      <c r="AI148" s="38"/>
    </row>
    <row r="149" spans="3:35" x14ac:dyDescent="0.25">
      <c r="C149" s="3" t="s">
        <v>49</v>
      </c>
      <c r="E149" s="64"/>
      <c r="F149" s="59"/>
      <c r="G149" s="64"/>
      <c r="H149" s="59"/>
      <c r="I149" s="59"/>
      <c r="J149" s="59"/>
      <c r="K149" s="53" t="s">
        <v>69</v>
      </c>
      <c r="L149" s="53" t="s">
        <v>69</v>
      </c>
      <c r="M149" s="4">
        <f>Budget!F6</f>
        <v>4151</v>
      </c>
      <c r="N149" s="4">
        <f>Budget!F7</f>
        <v>400</v>
      </c>
      <c r="O149" s="4">
        <f>Budget!F31</f>
        <v>0</v>
      </c>
      <c r="P149" s="4">
        <f>Budget!F36</f>
        <v>0</v>
      </c>
      <c r="Q149" s="4">
        <f>Budget!F10+Budget!F19</f>
        <v>1200</v>
      </c>
      <c r="R149" s="4">
        <f>Budget!F20</f>
        <v>800</v>
      </c>
      <c r="S149" s="4">
        <f>Budget!F38</f>
        <v>0</v>
      </c>
      <c r="T149" s="4">
        <f>Budget!F34</f>
        <v>0</v>
      </c>
      <c r="U149" s="4">
        <f>Budget!F16</f>
        <v>2000</v>
      </c>
      <c r="V149" s="4">
        <f>Budget!F18+Budget!F22+Budget!F23+Budget!F24+Budget!F26+Budget!F11+Budget!F21+Budget!F28</f>
        <v>1650</v>
      </c>
      <c r="W149" s="4">
        <f>Budget!F13+Budget!F14</f>
        <v>5800</v>
      </c>
      <c r="X149" s="4">
        <f>Budget!F27</f>
        <v>1200</v>
      </c>
      <c r="Y149" s="4">
        <f>Budget!F9</f>
        <v>700</v>
      </c>
      <c r="Z149" s="4">
        <f>Budget!F25+Budget!F12+Budget!F15</f>
        <v>2203</v>
      </c>
      <c r="AA149" s="4">
        <f>Budget!F17</f>
        <v>1000</v>
      </c>
      <c r="AB149" s="4">
        <f>Budget!F30</f>
        <v>500</v>
      </c>
      <c r="AC149" s="4">
        <f>Budget!F29</f>
        <v>5000</v>
      </c>
      <c r="AD149" s="10">
        <f>Budget!F8</f>
        <v>300</v>
      </c>
      <c r="AE149" s="53" t="s">
        <v>69</v>
      </c>
      <c r="AF149" s="53" t="s">
        <v>69</v>
      </c>
      <c r="AG149" s="54" t="s">
        <v>69</v>
      </c>
      <c r="AI149" s="38"/>
    </row>
    <row r="150" spans="3:35" x14ac:dyDescent="0.25">
      <c r="E150" s="34"/>
      <c r="F150" s="35"/>
      <c r="K150" s="59"/>
      <c r="L150" s="59"/>
      <c r="AD150" s="9"/>
      <c r="AE150" s="55"/>
      <c r="AF150" s="55"/>
      <c r="AG150" s="56"/>
      <c r="AI150" s="38"/>
    </row>
    <row r="151" spans="3:35" ht="15.75" thickBot="1" x14ac:dyDescent="0.3">
      <c r="C151" s="3" t="s">
        <v>31</v>
      </c>
      <c r="E151" s="40">
        <f>E147-E149</f>
        <v>16425.91</v>
      </c>
      <c r="F151" s="40">
        <f t="shared" ref="F151:AD151" si="6">F147-F149</f>
        <v>699.47</v>
      </c>
      <c r="G151" s="40">
        <f t="shared" si="6"/>
        <v>10415</v>
      </c>
      <c r="H151" s="40">
        <f t="shared" si="6"/>
        <v>0</v>
      </c>
      <c r="I151" s="40">
        <f t="shared" si="6"/>
        <v>0</v>
      </c>
      <c r="J151" s="40">
        <f t="shared" si="6"/>
        <v>6010.91</v>
      </c>
      <c r="K151" s="57"/>
      <c r="L151" s="57"/>
      <c r="M151" s="60">
        <f t="shared" si="6"/>
        <v>-3805.1</v>
      </c>
      <c r="N151" s="40">
        <f t="shared" si="6"/>
        <v>-400</v>
      </c>
      <c r="O151" s="40">
        <f t="shared" si="6"/>
        <v>30</v>
      </c>
      <c r="P151" s="40">
        <f t="shared" si="6"/>
        <v>0</v>
      </c>
      <c r="Q151" s="40">
        <f t="shared" si="6"/>
        <v>-1200</v>
      </c>
      <c r="R151" s="40">
        <f t="shared" si="6"/>
        <v>-800</v>
      </c>
      <c r="S151" s="40">
        <f t="shared" si="6"/>
        <v>0</v>
      </c>
      <c r="T151" s="40">
        <f t="shared" si="6"/>
        <v>0</v>
      </c>
      <c r="U151" s="40">
        <f t="shared" si="6"/>
        <v>-2000</v>
      </c>
      <c r="V151" s="40">
        <f t="shared" si="6"/>
        <v>-1326.43</v>
      </c>
      <c r="W151" s="40">
        <f t="shared" si="6"/>
        <v>-5800</v>
      </c>
      <c r="X151" s="40">
        <f t="shared" si="6"/>
        <v>-1200</v>
      </c>
      <c r="Y151" s="40">
        <f t="shared" si="6"/>
        <v>-700</v>
      </c>
      <c r="Z151" s="40">
        <f t="shared" si="6"/>
        <v>-2203</v>
      </c>
      <c r="AA151" s="40">
        <f t="shared" si="6"/>
        <v>-1000</v>
      </c>
      <c r="AB151" s="40">
        <f t="shared" si="6"/>
        <v>-500</v>
      </c>
      <c r="AC151" s="40">
        <f t="shared" si="6"/>
        <v>-5000</v>
      </c>
      <c r="AD151" s="40">
        <f t="shared" si="6"/>
        <v>-300</v>
      </c>
      <c r="AE151" s="57"/>
      <c r="AF151" s="57"/>
      <c r="AG151" s="57"/>
      <c r="AH151" s="52"/>
      <c r="AI151" s="76"/>
    </row>
    <row r="152" spans="3:35" ht="15.75" thickTop="1" x14ac:dyDescent="0.25"/>
    <row r="154" spans="3:35" x14ac:dyDescent="0.25">
      <c r="C154" s="3" t="s">
        <v>53</v>
      </c>
      <c r="E154" s="4">
        <f>E147-SUM(G147:K147)</f>
        <v>0</v>
      </c>
    </row>
    <row r="155" spans="3:35" x14ac:dyDescent="0.25">
      <c r="C155" s="3" t="s">
        <v>52</v>
      </c>
      <c r="E155" s="4">
        <f>F147-SUM(M147:AD147)</f>
        <v>0</v>
      </c>
    </row>
  </sheetData>
  <pageMargins left="0.7" right="0.7" top="0.75" bottom="0.75" header="0.3" footer="0.3"/>
  <pageSetup paperSize="9" scale="33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opLeftCell="A14" workbookViewId="0">
      <selection activeCell="B15" sqref="B15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72" t="s">
        <v>72</v>
      </c>
      <c r="B1" s="3"/>
      <c r="H1" s="16">
        <v>1</v>
      </c>
      <c r="I1" s="16"/>
      <c r="J1" s="19"/>
    </row>
    <row r="2" spans="1:10" ht="15.75" x14ac:dyDescent="0.25">
      <c r="A2" s="73" t="s">
        <v>108</v>
      </c>
      <c r="B2" s="2" t="s">
        <v>8</v>
      </c>
      <c r="D2" s="2" t="s">
        <v>133</v>
      </c>
      <c r="E2" s="18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73" t="s">
        <v>132</v>
      </c>
      <c r="B3" s="15" t="s">
        <v>11</v>
      </c>
      <c r="C3" s="15"/>
      <c r="D3" s="2" t="s">
        <v>12</v>
      </c>
      <c r="E3" s="18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0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39">
        <f>'Cash book'!G147</f>
        <v>10415</v>
      </c>
      <c r="C7" s="12"/>
      <c r="E7" s="17"/>
      <c r="F7" s="12"/>
      <c r="G7" s="12"/>
      <c r="H7" s="39">
        <f>Budget!F53</f>
        <v>0</v>
      </c>
      <c r="I7" s="12"/>
    </row>
    <row r="8" spans="1:10" x14ac:dyDescent="0.25">
      <c r="A8" t="s">
        <v>16</v>
      </c>
      <c r="B8" s="39">
        <f>'Cash book'!L147-'Cash book'!G147-B9</f>
        <v>6010.91</v>
      </c>
      <c r="C8" s="12"/>
      <c r="D8" s="12"/>
      <c r="E8" s="17"/>
      <c r="F8" s="12"/>
      <c r="G8" s="12"/>
      <c r="H8" s="39">
        <f>Budget!H32</f>
        <v>0</v>
      </c>
      <c r="I8" s="12"/>
    </row>
    <row r="9" spans="1:10" x14ac:dyDescent="0.25">
      <c r="A9" t="s">
        <v>43</v>
      </c>
      <c r="B9" s="39">
        <f>'Cash book'!I147</f>
        <v>0</v>
      </c>
      <c r="C9" s="12"/>
      <c r="D9" s="12"/>
      <c r="E9" s="17"/>
      <c r="F9" s="12"/>
      <c r="G9" s="12"/>
      <c r="H9" s="39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17</v>
      </c>
      <c r="B12" s="39">
        <f>SUM(B7:B9)</f>
        <v>16425.91</v>
      </c>
      <c r="C12" s="12"/>
      <c r="D12" s="39">
        <f>+H12*$H$1/12</f>
        <v>0</v>
      </c>
      <c r="E12" s="17"/>
      <c r="F12" s="39">
        <f>+B12-D12</f>
        <v>16425.91</v>
      </c>
      <c r="G12" s="12"/>
      <c r="H12" s="39">
        <f>SUM(H7:H11)</f>
        <v>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18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19</v>
      </c>
      <c r="B15" s="12">
        <f>'Cash book'!M147</f>
        <v>345.9</v>
      </c>
      <c r="C15" s="12"/>
      <c r="D15" s="12">
        <f t="shared" ref="D15:D29" si="0">+H15*$H$1/12</f>
        <v>345.91666666666669</v>
      </c>
      <c r="E15" s="17"/>
      <c r="F15" s="12">
        <f t="shared" ref="F15:F30" si="1">-B15+D15</f>
        <v>1.6666666666708352E-2</v>
      </c>
      <c r="G15" s="12"/>
      <c r="H15" s="12">
        <f>Budget!F6</f>
        <v>4151</v>
      </c>
      <c r="I15" s="12"/>
    </row>
    <row r="16" spans="1:10" x14ac:dyDescent="0.25">
      <c r="A16" t="s">
        <v>20</v>
      </c>
      <c r="B16" s="12">
        <f>'Cash book'!N147</f>
        <v>0</v>
      </c>
      <c r="C16" s="12"/>
      <c r="D16" s="12">
        <f t="shared" si="0"/>
        <v>33.333333333333336</v>
      </c>
      <c r="E16" s="17"/>
      <c r="F16" s="12">
        <f t="shared" si="1"/>
        <v>33.333333333333336</v>
      </c>
      <c r="G16" s="12"/>
      <c r="H16" s="12">
        <f>Budget!F7</f>
        <v>400</v>
      </c>
      <c r="I16" s="12"/>
    </row>
    <row r="17" spans="1:9" x14ac:dyDescent="0.25">
      <c r="A17" t="s">
        <v>21</v>
      </c>
      <c r="B17" s="12">
        <f>'Cash book'!AD147</f>
        <v>0</v>
      </c>
      <c r="C17" s="12"/>
      <c r="D17" s="12">
        <f t="shared" si="0"/>
        <v>25</v>
      </c>
      <c r="E17" s="17"/>
      <c r="F17" s="12">
        <f t="shared" si="1"/>
        <v>25</v>
      </c>
      <c r="G17" s="12"/>
      <c r="H17" s="12">
        <f>Budget!F8</f>
        <v>300</v>
      </c>
      <c r="I17" s="12"/>
    </row>
    <row r="18" spans="1:9" x14ac:dyDescent="0.25">
      <c r="A18" t="s">
        <v>22</v>
      </c>
      <c r="B18" s="12">
        <f>'Cash book'!Q147</f>
        <v>0</v>
      </c>
      <c r="C18" s="12"/>
      <c r="D18" s="12">
        <f t="shared" si="0"/>
        <v>110</v>
      </c>
      <c r="E18" s="17"/>
      <c r="F18" s="12">
        <f t="shared" si="1"/>
        <v>110</v>
      </c>
      <c r="G18" s="12"/>
      <c r="H18" s="12">
        <f>Budget!F10+Budget!F11+Budget!F19</f>
        <v>1320</v>
      </c>
      <c r="I18" s="12"/>
    </row>
    <row r="19" spans="1:9" x14ac:dyDescent="0.25">
      <c r="A19" t="s">
        <v>75</v>
      </c>
      <c r="B19" s="12">
        <f>'Cash book'!U147</f>
        <v>0</v>
      </c>
      <c r="C19" s="12"/>
      <c r="D19" s="12">
        <f t="shared" si="0"/>
        <v>166.66666666666666</v>
      </c>
      <c r="E19" s="17"/>
      <c r="F19" s="12">
        <f>-B19+D19</f>
        <v>166.66666666666666</v>
      </c>
      <c r="G19" s="12"/>
      <c r="H19" s="12">
        <f>Budget!F16</f>
        <v>2000</v>
      </c>
      <c r="I19" s="12"/>
    </row>
    <row r="20" spans="1:9" x14ac:dyDescent="0.25">
      <c r="A20" t="s">
        <v>73</v>
      </c>
      <c r="B20" s="12">
        <f>'Cash book'!Y147</f>
        <v>0</v>
      </c>
      <c r="C20" s="12"/>
      <c r="D20" s="12">
        <f t="shared" si="0"/>
        <v>83.333333333333329</v>
      </c>
      <c r="E20" s="17"/>
      <c r="F20" s="12">
        <f t="shared" si="1"/>
        <v>83.333333333333329</v>
      </c>
      <c r="G20" s="12"/>
      <c r="H20" s="12">
        <f>Budget!F9+Budget!F18</f>
        <v>1000</v>
      </c>
      <c r="I20" s="12"/>
    </row>
    <row r="21" spans="1:9" x14ac:dyDescent="0.25">
      <c r="A21" t="s">
        <v>76</v>
      </c>
      <c r="B21" s="12">
        <f>'Cash book'!Z147</f>
        <v>0</v>
      </c>
      <c r="C21" s="12"/>
      <c r="D21" s="12">
        <f t="shared" si="0"/>
        <v>250.25</v>
      </c>
      <c r="E21" s="17"/>
      <c r="F21" s="12">
        <f t="shared" si="1"/>
        <v>250.25</v>
      </c>
      <c r="G21" s="12"/>
      <c r="H21" s="12">
        <f>Budget!F13+Budget!F15+Budget!F25+Budget!F12</f>
        <v>3003</v>
      </c>
      <c r="I21" s="12"/>
    </row>
    <row r="22" spans="1:9" x14ac:dyDescent="0.25">
      <c r="A22" t="s">
        <v>77</v>
      </c>
      <c r="B22" s="12">
        <f>'Cash book'!W147</f>
        <v>0</v>
      </c>
      <c r="C22" s="12"/>
      <c r="D22" s="12">
        <f t="shared" si="0"/>
        <v>416.66666666666669</v>
      </c>
      <c r="E22" s="17"/>
      <c r="F22" s="12">
        <f t="shared" si="1"/>
        <v>416.66666666666669</v>
      </c>
      <c r="G22" s="12"/>
      <c r="H22" s="12">
        <f>Budget!F14</f>
        <v>5000</v>
      </c>
      <c r="I22" s="12"/>
    </row>
    <row r="23" spans="1:9" x14ac:dyDescent="0.25">
      <c r="A23" t="s">
        <v>23</v>
      </c>
      <c r="B23" s="12">
        <f>'Cash book'!AA147</f>
        <v>0</v>
      </c>
      <c r="C23" s="12"/>
      <c r="D23" s="12">
        <f t="shared" si="0"/>
        <v>83.333333333333329</v>
      </c>
      <c r="E23" s="17"/>
      <c r="F23" s="12">
        <f t="shared" si="1"/>
        <v>83.333333333333329</v>
      </c>
      <c r="G23" s="12"/>
      <c r="H23" s="12">
        <f>Budget!F17</f>
        <v>1000</v>
      </c>
      <c r="I23" s="12"/>
    </row>
    <row r="24" spans="1:9" x14ac:dyDescent="0.25">
      <c r="A24" t="s">
        <v>82</v>
      </c>
      <c r="B24" s="12">
        <f>'Cash book'!X147</f>
        <v>0</v>
      </c>
      <c r="C24" s="12"/>
      <c r="D24" s="12">
        <f t="shared" si="0"/>
        <v>100</v>
      </c>
      <c r="E24" s="17"/>
      <c r="F24" s="12">
        <f t="shared" si="1"/>
        <v>100</v>
      </c>
      <c r="G24" s="12"/>
      <c r="H24" s="12">
        <f>Budget!F27</f>
        <v>1200</v>
      </c>
      <c r="I24" s="12"/>
    </row>
    <row r="25" spans="1:9" x14ac:dyDescent="0.25">
      <c r="A25" t="s">
        <v>24</v>
      </c>
      <c r="B25" s="12">
        <f>'Cash book'!R147</f>
        <v>0</v>
      </c>
      <c r="C25" s="12"/>
      <c r="D25" s="12">
        <f t="shared" si="0"/>
        <v>66.666666666666671</v>
      </c>
      <c r="E25" s="17"/>
      <c r="F25" s="12">
        <f t="shared" si="1"/>
        <v>66.666666666666671</v>
      </c>
      <c r="G25" s="12"/>
      <c r="H25" s="12">
        <f>Budget!F20</f>
        <v>800</v>
      </c>
      <c r="I25" s="12"/>
    </row>
    <row r="26" spans="1:9" x14ac:dyDescent="0.25">
      <c r="A26" t="s">
        <v>124</v>
      </c>
      <c r="B26" s="12">
        <f>'Cash book'!P147</f>
        <v>0</v>
      </c>
      <c r="C26" s="12"/>
      <c r="D26" s="12">
        <f t="shared" si="0"/>
        <v>2308.6666666666665</v>
      </c>
      <c r="E26" s="17"/>
      <c r="F26" s="12">
        <f t="shared" si="1"/>
        <v>2308.6666666666665</v>
      </c>
      <c r="G26" s="12"/>
      <c r="H26" s="12">
        <f>Budget!F32+Budget!F21+Budget!F26+Budget!F28</f>
        <v>27704</v>
      </c>
      <c r="I26" s="12"/>
    </row>
    <row r="27" spans="1:9" x14ac:dyDescent="0.25">
      <c r="A27" t="s">
        <v>25</v>
      </c>
      <c r="B27" s="12">
        <f>'Cash book'!V147</f>
        <v>323.57</v>
      </c>
      <c r="C27" s="12"/>
      <c r="D27" s="12">
        <f t="shared" si="0"/>
        <v>35.833333333333336</v>
      </c>
      <c r="E27" s="17"/>
      <c r="F27" s="12">
        <f t="shared" si="1"/>
        <v>-287.73666666666668</v>
      </c>
      <c r="G27" s="12"/>
      <c r="H27" s="12">
        <f>Budget!F22+Budget!F23+Budget!F24</f>
        <v>430</v>
      </c>
      <c r="I27" s="12"/>
    </row>
    <row r="28" spans="1:9" x14ac:dyDescent="0.25">
      <c r="A28" t="s">
        <v>100</v>
      </c>
      <c r="B28" s="12">
        <f>'Cash book'!AC147</f>
        <v>0</v>
      </c>
      <c r="C28" s="12"/>
      <c r="D28" s="12">
        <f t="shared" si="0"/>
        <v>416.66666666666669</v>
      </c>
      <c r="E28" s="17"/>
      <c r="F28" s="12">
        <f t="shared" si="1"/>
        <v>416.66666666666669</v>
      </c>
      <c r="G28" s="12"/>
      <c r="H28" s="12">
        <f>Budget!F29</f>
        <v>5000</v>
      </c>
      <c r="I28" s="12"/>
    </row>
    <row r="29" spans="1:9" x14ac:dyDescent="0.25">
      <c r="A29" t="s">
        <v>26</v>
      </c>
      <c r="B29" s="12">
        <f>'Cash book'!AB147</f>
        <v>0</v>
      </c>
      <c r="C29" s="12"/>
      <c r="D29" s="12">
        <f t="shared" si="0"/>
        <v>41.666666666666664</v>
      </c>
      <c r="E29" s="17"/>
      <c r="F29" s="17">
        <f t="shared" si="1"/>
        <v>41.666666666666664</v>
      </c>
      <c r="G29" s="12"/>
      <c r="H29" s="12">
        <f>Budget!F30</f>
        <v>500</v>
      </c>
      <c r="I29" s="17"/>
    </row>
    <row r="30" spans="1:9" x14ac:dyDescent="0.25">
      <c r="B30" s="21">
        <f>SUM(B15:B29)</f>
        <v>669.47</v>
      </c>
      <c r="C30" s="12"/>
      <c r="D30" s="21">
        <f>SUM(D15:D29)</f>
        <v>4484</v>
      </c>
      <c r="E30" s="17"/>
      <c r="F30" s="21">
        <f t="shared" si="1"/>
        <v>3814.5299999999997</v>
      </c>
      <c r="G30" s="12"/>
      <c r="H30" s="21">
        <f>SUM(H15:H29)</f>
        <v>53808</v>
      </c>
      <c r="I30" s="12"/>
    </row>
    <row r="31" spans="1:9" x14ac:dyDescent="0.25">
      <c r="B31" s="14"/>
      <c r="C31" s="12"/>
      <c r="D31" s="14"/>
      <c r="E31" s="17"/>
      <c r="F31" s="14" t="s">
        <v>11</v>
      </c>
      <c r="G31" s="12"/>
      <c r="H31" s="14"/>
      <c r="I31" s="17"/>
    </row>
    <row r="32" spans="1:9" x14ac:dyDescent="0.25">
      <c r="A32" t="s">
        <v>27</v>
      </c>
      <c r="B32" s="39">
        <f>+B12-B30</f>
        <v>15756.44</v>
      </c>
      <c r="C32" s="12"/>
      <c r="D32" s="39">
        <f>+D12-D30</f>
        <v>-4484</v>
      </c>
      <c r="E32" s="17"/>
      <c r="F32" s="39">
        <f>+B32-D32</f>
        <v>20240.440000000002</v>
      </c>
      <c r="G32" s="12"/>
      <c r="H32" s="39">
        <f>+H12-H30</f>
        <v>-53808</v>
      </c>
      <c r="I32" s="12"/>
    </row>
    <row r="35" spans="1:2" x14ac:dyDescent="0.25">
      <c r="A35" t="s">
        <v>28</v>
      </c>
      <c r="B35" s="24">
        <f>+B30-'Cash book'!F147</f>
        <v>-30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workbookViewId="0">
      <selection activeCell="H15" sqref="H15"/>
    </sheetView>
  </sheetViews>
  <sheetFormatPr defaultRowHeight="15" x14ac:dyDescent="0.25"/>
  <cols>
    <col min="5" max="5" width="19" customWidth="1"/>
  </cols>
  <sheetData>
    <row r="1" spans="1:8" ht="21" x14ac:dyDescent="0.35">
      <c r="A1" s="6" t="s">
        <v>72</v>
      </c>
    </row>
    <row r="2" spans="1:8" ht="21" x14ac:dyDescent="0.35">
      <c r="A2" s="6" t="s">
        <v>131</v>
      </c>
    </row>
    <row r="4" spans="1:8" ht="21" x14ac:dyDescent="0.35">
      <c r="A4" s="6" t="s">
        <v>18</v>
      </c>
    </row>
    <row r="6" spans="1:8" x14ac:dyDescent="0.25">
      <c r="A6" t="s">
        <v>33</v>
      </c>
      <c r="F6">
        <v>4151</v>
      </c>
      <c r="H6" t="s">
        <v>84</v>
      </c>
    </row>
    <row r="7" spans="1:8" x14ac:dyDescent="0.25">
      <c r="A7" t="s">
        <v>20</v>
      </c>
      <c r="F7">
        <v>400</v>
      </c>
      <c r="H7" t="s">
        <v>85</v>
      </c>
    </row>
    <row r="8" spans="1:8" x14ac:dyDescent="0.25">
      <c r="A8" t="s">
        <v>21</v>
      </c>
      <c r="F8">
        <v>300</v>
      </c>
    </row>
    <row r="9" spans="1:8" x14ac:dyDescent="0.25">
      <c r="A9" t="s">
        <v>86</v>
      </c>
      <c r="F9">
        <v>700</v>
      </c>
    </row>
    <row r="10" spans="1:8" x14ac:dyDescent="0.25">
      <c r="A10" t="s">
        <v>34</v>
      </c>
      <c r="F10">
        <v>500</v>
      </c>
    </row>
    <row r="11" spans="1:8" x14ac:dyDescent="0.25">
      <c r="A11" t="s">
        <v>112</v>
      </c>
      <c r="F11">
        <v>120</v>
      </c>
    </row>
    <row r="12" spans="1:8" x14ac:dyDescent="0.25">
      <c r="A12" t="s">
        <v>87</v>
      </c>
      <c r="F12">
        <v>376</v>
      </c>
    </row>
    <row r="13" spans="1:8" x14ac:dyDescent="0.25">
      <c r="A13" t="s">
        <v>88</v>
      </c>
      <c r="F13">
        <v>800</v>
      </c>
    </row>
    <row r="14" spans="1:8" x14ac:dyDescent="0.25">
      <c r="A14" t="s">
        <v>134</v>
      </c>
      <c r="F14">
        <v>5000</v>
      </c>
    </row>
    <row r="15" spans="1:8" x14ac:dyDescent="0.25">
      <c r="A15" t="s">
        <v>113</v>
      </c>
      <c r="F15">
        <v>1728</v>
      </c>
      <c r="H15" t="s">
        <v>114</v>
      </c>
    </row>
    <row r="16" spans="1:8" x14ac:dyDescent="0.25">
      <c r="A16" t="s">
        <v>89</v>
      </c>
      <c r="F16">
        <v>2000</v>
      </c>
    </row>
    <row r="17" spans="1:8" x14ac:dyDescent="0.25">
      <c r="A17" t="s">
        <v>129</v>
      </c>
      <c r="F17">
        <v>1000</v>
      </c>
    </row>
    <row r="18" spans="1:8" x14ac:dyDescent="0.25">
      <c r="A18" t="s">
        <v>90</v>
      </c>
      <c r="F18">
        <v>300</v>
      </c>
      <c r="H18" t="s">
        <v>73</v>
      </c>
    </row>
    <row r="19" spans="1:8" x14ac:dyDescent="0.25">
      <c r="A19" t="s">
        <v>115</v>
      </c>
      <c r="F19">
        <v>700</v>
      </c>
    </row>
    <row r="20" spans="1:8" x14ac:dyDescent="0.25">
      <c r="A20" t="s">
        <v>91</v>
      </c>
      <c r="F20">
        <v>800</v>
      </c>
      <c r="H20" t="s">
        <v>92</v>
      </c>
    </row>
    <row r="21" spans="1:8" x14ac:dyDescent="0.25">
      <c r="A21" t="s">
        <v>93</v>
      </c>
      <c r="F21">
        <v>300</v>
      </c>
    </row>
    <row r="22" spans="1:8" x14ac:dyDescent="0.25">
      <c r="A22" t="s">
        <v>94</v>
      </c>
      <c r="F22">
        <v>310</v>
      </c>
    </row>
    <row r="23" spans="1:8" x14ac:dyDescent="0.25">
      <c r="A23" t="s">
        <v>95</v>
      </c>
      <c r="F23">
        <v>85</v>
      </c>
      <c r="H23" t="s">
        <v>135</v>
      </c>
    </row>
    <row r="24" spans="1:8" x14ac:dyDescent="0.25">
      <c r="A24" t="s">
        <v>96</v>
      </c>
      <c r="F24">
        <v>35</v>
      </c>
    </row>
    <row r="25" spans="1:8" x14ac:dyDescent="0.25">
      <c r="A25" t="s">
        <v>97</v>
      </c>
      <c r="F25">
        <v>99</v>
      </c>
      <c r="H25" t="s">
        <v>136</v>
      </c>
    </row>
    <row r="26" spans="1:8" x14ac:dyDescent="0.25">
      <c r="A26" t="s">
        <v>98</v>
      </c>
      <c r="F26">
        <v>200</v>
      </c>
    </row>
    <row r="27" spans="1:8" x14ac:dyDescent="0.25">
      <c r="A27" t="s">
        <v>130</v>
      </c>
      <c r="F27">
        <v>1200</v>
      </c>
    </row>
    <row r="28" spans="1:8" x14ac:dyDescent="0.25">
      <c r="A28" t="s">
        <v>99</v>
      </c>
      <c r="F28">
        <v>300</v>
      </c>
    </row>
    <row r="29" spans="1:8" x14ac:dyDescent="0.25">
      <c r="A29" t="s">
        <v>116</v>
      </c>
      <c r="F29">
        <v>5000</v>
      </c>
    </row>
    <row r="30" spans="1:8" x14ac:dyDescent="0.25">
      <c r="A30" t="s">
        <v>26</v>
      </c>
      <c r="F30">
        <v>500</v>
      </c>
    </row>
    <row r="31" spans="1:8" ht="15.75" thickBot="1" x14ac:dyDescent="0.3"/>
    <row r="32" spans="1:8" ht="15.75" thickBot="1" x14ac:dyDescent="0.3">
      <c r="F32" s="5">
        <f>SUM(F6:F31)</f>
        <v>26904</v>
      </c>
    </row>
    <row r="34" spans="1:8" ht="21" x14ac:dyDescent="0.35">
      <c r="A34" s="6" t="s">
        <v>14</v>
      </c>
    </row>
    <row r="36" spans="1:8" x14ac:dyDescent="0.25">
      <c r="A36" t="s">
        <v>35</v>
      </c>
      <c r="H36" t="s">
        <v>117</v>
      </c>
    </row>
    <row r="37" spans="1:8" x14ac:dyDescent="0.25">
      <c r="A37" t="s">
        <v>101</v>
      </c>
      <c r="H37" t="s">
        <v>118</v>
      </c>
    </row>
    <row r="38" spans="1:8" x14ac:dyDescent="0.25">
      <c r="A38" t="s">
        <v>119</v>
      </c>
    </row>
    <row r="39" spans="1:8" ht="15.75" thickBot="1" x14ac:dyDescent="0.3"/>
    <row r="40" spans="1:8" ht="15.75" thickBot="1" x14ac:dyDescent="0.3">
      <c r="F40" s="5">
        <f>SUM(F36:F39)</f>
        <v>0</v>
      </c>
    </row>
    <row r="42" spans="1:8" ht="15.75" thickBot="1" x14ac:dyDescent="0.3"/>
    <row r="43" spans="1:8" ht="19.5" thickBot="1" x14ac:dyDescent="0.35">
      <c r="A43" s="1" t="s">
        <v>36</v>
      </c>
      <c r="F43" s="5">
        <f>F32+F40-F36</f>
        <v>26904</v>
      </c>
    </row>
    <row r="45" spans="1:8" ht="15.75" thickBot="1" x14ac:dyDescent="0.3"/>
    <row r="46" spans="1:8" ht="19.5" thickBot="1" x14ac:dyDescent="0.35">
      <c r="A46" s="1" t="s">
        <v>128</v>
      </c>
      <c r="F46" s="63">
        <v>20830</v>
      </c>
      <c r="H46" s="90">
        <v>2.5999999999999999E-2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J25"/>
  <sheetViews>
    <sheetView topLeftCell="A3" workbookViewId="0">
      <selection activeCell="H22" sqref="H22:H23"/>
    </sheetView>
  </sheetViews>
  <sheetFormatPr defaultRowHeight="15" x14ac:dyDescent="0.25"/>
  <cols>
    <col min="1" max="1" width="11.5703125" style="43" customWidth="1"/>
    <col min="2" max="2" width="30.85546875" style="43" customWidth="1"/>
    <col min="3" max="3" width="16.5703125" style="4" customWidth="1"/>
    <col min="4" max="7" width="12.5703125" style="4" customWidth="1"/>
    <col min="9" max="9" width="12.5703125" style="4" customWidth="1"/>
    <col min="10" max="10" width="16.140625" customWidth="1"/>
  </cols>
  <sheetData>
    <row r="1" spans="1:10" x14ac:dyDescent="0.25">
      <c r="A1" s="41" t="s">
        <v>56</v>
      </c>
      <c r="B1" s="42"/>
      <c r="C1" s="67"/>
    </row>
    <row r="2" spans="1:10" x14ac:dyDescent="0.25">
      <c r="A2" s="41"/>
      <c r="B2" s="42"/>
      <c r="C2" s="91" t="s">
        <v>107</v>
      </c>
      <c r="D2" s="92"/>
      <c r="E2" s="92"/>
      <c r="F2" s="92"/>
      <c r="G2" s="92"/>
    </row>
    <row r="3" spans="1:10" x14ac:dyDescent="0.25">
      <c r="C3" s="44" t="s">
        <v>99</v>
      </c>
      <c r="D3" s="44" t="s">
        <v>55</v>
      </c>
      <c r="E3" s="44" t="s">
        <v>109</v>
      </c>
      <c r="F3" s="44" t="s">
        <v>76</v>
      </c>
      <c r="G3" s="44" t="s">
        <v>74</v>
      </c>
      <c r="H3" s="2" t="s">
        <v>30</v>
      </c>
      <c r="I3" s="44" t="s">
        <v>57</v>
      </c>
      <c r="J3" s="44" t="s">
        <v>106</v>
      </c>
    </row>
    <row r="4" spans="1:10" x14ac:dyDescent="0.25">
      <c r="B4" s="43" t="s">
        <v>58</v>
      </c>
      <c r="C4" s="69" t="s">
        <v>106</v>
      </c>
      <c r="J4" s="68">
        <v>13585.56</v>
      </c>
    </row>
    <row r="5" spans="1:10" x14ac:dyDescent="0.25">
      <c r="C5" s="68">
        <v>900</v>
      </c>
      <c r="D5" s="68">
        <v>-10688</v>
      </c>
      <c r="E5" s="68">
        <v>6352</v>
      </c>
      <c r="F5" s="68">
        <v>800</v>
      </c>
      <c r="G5" s="68">
        <v>719.37</v>
      </c>
      <c r="H5" s="70"/>
    </row>
    <row r="6" spans="1:10" x14ac:dyDescent="0.25">
      <c r="A6" s="43" t="s">
        <v>149</v>
      </c>
      <c r="E6" s="4">
        <v>167</v>
      </c>
      <c r="H6" s="4">
        <f t="shared" ref="H6:H23" si="0">SUM(C6:G6)</f>
        <v>167</v>
      </c>
    </row>
    <row r="7" spans="1:10" x14ac:dyDescent="0.25">
      <c r="C7" s="4">
        <v>25</v>
      </c>
      <c r="E7" s="46"/>
      <c r="F7" s="46"/>
      <c r="G7" s="46"/>
      <c r="H7" s="4">
        <f t="shared" si="0"/>
        <v>25</v>
      </c>
      <c r="I7" s="46"/>
    </row>
    <row r="8" spans="1:10" x14ac:dyDescent="0.25">
      <c r="D8" s="4">
        <v>92</v>
      </c>
      <c r="E8" s="46"/>
      <c r="F8" s="46"/>
      <c r="G8" s="46"/>
      <c r="H8" s="4">
        <f t="shared" si="0"/>
        <v>92</v>
      </c>
      <c r="I8" s="46"/>
    </row>
    <row r="9" spans="1:10" x14ac:dyDescent="0.25">
      <c r="C9" s="46"/>
      <c r="D9" s="46"/>
      <c r="E9" s="46"/>
      <c r="F9" s="46"/>
      <c r="G9" s="46"/>
      <c r="H9" s="4">
        <f t="shared" si="0"/>
        <v>0</v>
      </c>
      <c r="I9" s="46"/>
    </row>
    <row r="10" spans="1:10" x14ac:dyDescent="0.25">
      <c r="C10" s="46"/>
      <c r="D10" s="46"/>
      <c r="E10" s="46"/>
      <c r="F10" s="46"/>
      <c r="G10" s="46"/>
      <c r="H10" s="4">
        <f t="shared" si="0"/>
        <v>0</v>
      </c>
      <c r="I10" s="46"/>
    </row>
    <row r="11" spans="1:10" x14ac:dyDescent="0.25">
      <c r="C11" s="46"/>
      <c r="D11" s="46"/>
      <c r="E11" s="46"/>
      <c r="F11" s="46"/>
      <c r="G11" s="46"/>
      <c r="H11" s="4">
        <f t="shared" si="0"/>
        <v>0</v>
      </c>
      <c r="I11" s="46"/>
    </row>
    <row r="12" spans="1:10" x14ac:dyDescent="0.25">
      <c r="C12" s="46"/>
      <c r="D12" s="46"/>
      <c r="E12" s="46"/>
      <c r="F12" s="46"/>
      <c r="G12" s="46"/>
      <c r="H12" s="4">
        <f t="shared" si="0"/>
        <v>0</v>
      </c>
      <c r="I12" s="46"/>
    </row>
    <row r="13" spans="1:10" x14ac:dyDescent="0.25">
      <c r="C13" s="46"/>
      <c r="D13" s="46"/>
      <c r="E13" s="46"/>
      <c r="F13" s="46"/>
      <c r="G13" s="46"/>
      <c r="H13" s="4">
        <f t="shared" si="0"/>
        <v>0</v>
      </c>
      <c r="I13" s="46"/>
    </row>
    <row r="14" spans="1:10" x14ac:dyDescent="0.25">
      <c r="C14" s="46"/>
      <c r="D14" s="46"/>
      <c r="E14" s="46"/>
      <c r="F14" s="46"/>
      <c r="G14" s="46"/>
      <c r="H14" s="4">
        <f t="shared" si="0"/>
        <v>0</v>
      </c>
      <c r="I14" s="46"/>
    </row>
    <row r="15" spans="1:10" x14ac:dyDescent="0.25">
      <c r="D15" s="46"/>
      <c r="E15" s="46"/>
      <c r="F15" s="46"/>
      <c r="G15" s="45"/>
      <c r="H15" s="4">
        <f t="shared" si="0"/>
        <v>0</v>
      </c>
      <c r="I15" s="45"/>
    </row>
    <row r="16" spans="1:10" x14ac:dyDescent="0.25">
      <c r="D16" s="46"/>
      <c r="E16" s="46"/>
      <c r="F16" s="46"/>
      <c r="G16" s="45"/>
      <c r="H16" s="4">
        <f t="shared" si="0"/>
        <v>0</v>
      </c>
      <c r="I16" s="46"/>
    </row>
    <row r="17" spans="2:10" x14ac:dyDescent="0.25">
      <c r="D17" s="46"/>
      <c r="E17" s="46"/>
      <c r="F17" s="46"/>
      <c r="G17" s="45"/>
      <c r="H17" s="4">
        <f t="shared" si="0"/>
        <v>0</v>
      </c>
      <c r="I17" s="45"/>
    </row>
    <row r="18" spans="2:10" x14ac:dyDescent="0.25">
      <c r="D18" s="46"/>
      <c r="E18" s="46"/>
      <c r="F18" s="46"/>
      <c r="G18" s="45"/>
      <c r="H18" s="4">
        <f t="shared" si="0"/>
        <v>0</v>
      </c>
      <c r="I18" s="46"/>
    </row>
    <row r="19" spans="2:10" x14ac:dyDescent="0.25">
      <c r="D19" s="46"/>
      <c r="E19" s="46"/>
      <c r="F19" s="46"/>
      <c r="G19" s="45"/>
      <c r="H19" s="4">
        <f t="shared" si="0"/>
        <v>0</v>
      </c>
      <c r="I19" s="46"/>
    </row>
    <row r="20" spans="2:10" x14ac:dyDescent="0.25">
      <c r="D20" s="46"/>
      <c r="E20" s="46"/>
      <c r="F20" s="46"/>
      <c r="G20" s="45"/>
      <c r="H20" s="4">
        <f t="shared" si="0"/>
        <v>0</v>
      </c>
      <c r="I20" s="46"/>
    </row>
    <row r="21" spans="2:10" x14ac:dyDescent="0.25">
      <c r="D21" s="46"/>
      <c r="E21" s="46"/>
      <c r="F21" s="46"/>
      <c r="G21" s="45"/>
      <c r="H21" s="4">
        <f t="shared" si="0"/>
        <v>0</v>
      </c>
      <c r="I21" s="46"/>
    </row>
    <row r="22" spans="2:10" x14ac:dyDescent="0.25">
      <c r="D22" s="46"/>
      <c r="E22" s="46"/>
      <c r="F22" s="46"/>
      <c r="G22" s="45"/>
      <c r="H22" s="4">
        <f t="shared" si="0"/>
        <v>0</v>
      </c>
      <c r="I22" s="46"/>
    </row>
    <row r="23" spans="2:10" x14ac:dyDescent="0.25">
      <c r="D23" s="46"/>
      <c r="E23" s="46"/>
      <c r="F23" s="46"/>
      <c r="G23" s="45"/>
      <c r="H23" s="4">
        <f t="shared" si="0"/>
        <v>0</v>
      </c>
      <c r="I23" s="46"/>
    </row>
    <row r="24" spans="2:10" x14ac:dyDescent="0.25">
      <c r="B24" s="77" t="s">
        <v>30</v>
      </c>
      <c r="C24" s="22">
        <f t="shared" ref="C24:G24" si="1">SUM(C5:C22)</f>
        <v>925</v>
      </c>
      <c r="D24" s="22">
        <f t="shared" si="1"/>
        <v>-10596</v>
      </c>
      <c r="E24" s="22">
        <f t="shared" si="1"/>
        <v>6519</v>
      </c>
      <c r="F24" s="22">
        <f t="shared" si="1"/>
        <v>800</v>
      </c>
      <c r="G24" s="22">
        <f t="shared" si="1"/>
        <v>719.37</v>
      </c>
      <c r="H24" s="22">
        <f>SUM(H5:H22)</f>
        <v>284</v>
      </c>
      <c r="I24" s="22">
        <f>SUM(I6:I23)</f>
        <v>0</v>
      </c>
      <c r="J24" s="22">
        <f>J4+H24+I24</f>
        <v>13869.56</v>
      </c>
    </row>
    <row r="25" spans="2:10" x14ac:dyDescent="0.25">
      <c r="J25" s="4"/>
    </row>
  </sheetData>
  <mergeCells count="1">
    <mergeCell ref="C2:G2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9A70-2263-4763-9361-9F4C5975EB8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Reconciliation</vt:lpstr>
      <vt:lpstr>Cash book</vt:lpstr>
      <vt:lpstr>Budget Comparison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SPC</cp:lastModifiedBy>
  <cp:revision/>
  <cp:lastPrinted>2020-05-01T14:25:10Z</cp:lastPrinted>
  <dcterms:created xsi:type="dcterms:W3CDTF">2011-06-26T08:01:14Z</dcterms:created>
  <dcterms:modified xsi:type="dcterms:W3CDTF">2021-06-17T08:18:09Z</dcterms:modified>
  <cp:category/>
  <cp:contentStatus/>
</cp:coreProperties>
</file>